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eoplevine-my.sharepoint.com/personal/tuba_peoplevine_com/Documents/Documents/Reports/"/>
    </mc:Choice>
  </mc:AlternateContent>
  <xr:revisionPtr revIDLastSave="473" documentId="8_{14401544-4927-4613-8705-05C1C4863CA2}" xr6:coauthVersionLast="47" xr6:coauthVersionMax="47" xr10:uidLastSave="{5C9F093E-F451-4830-9588-743E69D30537}"/>
  <bookViews>
    <workbookView xWindow="-110" yWindow="-110" windowWidth="22780" windowHeight="14660" tabRatio="983" activeTab="2" xr2:uid="{942976BA-4880-48FC-8EA1-1D8B9F75E589}"/>
  </bookViews>
  <sheets>
    <sheet name="Instructions" sheetId="9" r:id="rId1"/>
    <sheet name="DASHBOARD" sheetId="1" r:id="rId2"/>
    <sheet name="Report matrix" sheetId="101" r:id="rId3"/>
    <sheet name="Active members" sheetId="83" r:id="rId4"/>
    <sheet name="New last month " sheetId="94" r:id="rId5"/>
    <sheet name="New this month" sheetId="95" r:id="rId6"/>
    <sheet name="Renewals" sheetId="84" r:id="rId7"/>
    <sheet name="All subscriptions" sheetId="85" r:id="rId8"/>
    <sheet name="All transactions" sheetId="86" r:id="rId9"/>
    <sheet name="Transactions last week" sheetId="91" r:id="rId10"/>
    <sheet name="Transactions this week" sheetId="90" r:id="rId11"/>
    <sheet name="Transactions last month" sheetId="93" r:id="rId12"/>
    <sheet name="Transactions this month" sheetId="92" r:id="rId13"/>
    <sheet name="Event tickets" sheetId="100" r:id="rId14"/>
    <sheet name="Cancelled" sheetId="87" r:id="rId15"/>
    <sheet name="Attributes" sheetId="88" r:id="rId16"/>
    <sheet name="Applications" sheetId="89" r:id="rId17"/>
    <sheet name="Applications last month" sheetId="96" r:id="rId18"/>
    <sheet name="Applications this month" sheetId="97" r:id="rId19"/>
    <sheet name="Member check in activity" sheetId="98" r:id="rId20"/>
    <sheet name="Sales orders" sheetId="99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J37" i="1"/>
  <c r="J38" i="1"/>
  <c r="J36" i="1"/>
  <c r="H37" i="1"/>
  <c r="H38" i="1"/>
  <c r="H36" i="1"/>
  <c r="D38" i="1"/>
  <c r="D39" i="1"/>
  <c r="D40" i="1"/>
  <c r="D41" i="1"/>
  <c r="D42" i="1"/>
  <c r="D43" i="1"/>
  <c r="D44" i="1"/>
  <c r="D45" i="1"/>
  <c r="D46" i="1"/>
  <c r="D47" i="1"/>
  <c r="D48" i="1"/>
  <c r="D37" i="1"/>
  <c r="C38" i="1"/>
  <c r="C39" i="1"/>
  <c r="C40" i="1"/>
  <c r="C41" i="1"/>
  <c r="C42" i="1"/>
  <c r="C43" i="1"/>
  <c r="C44" i="1"/>
  <c r="C45" i="1"/>
  <c r="C46" i="1"/>
  <c r="C47" i="1"/>
  <c r="C48" i="1"/>
  <c r="C37" i="1"/>
  <c r="C36" i="1"/>
  <c r="D26" i="1"/>
  <c r="E26" i="1"/>
  <c r="D27" i="1"/>
  <c r="E27" i="1"/>
  <c r="D28" i="1"/>
  <c r="E28" i="1"/>
  <c r="D29" i="1"/>
  <c r="E29" i="1"/>
  <c r="D30" i="1"/>
  <c r="E30" i="1"/>
  <c r="D31" i="1"/>
  <c r="E31" i="1"/>
  <c r="D25" i="1"/>
  <c r="E25" i="1"/>
  <c r="G26" i="1"/>
  <c r="H26" i="1"/>
  <c r="G27" i="1"/>
  <c r="H27" i="1"/>
  <c r="G28" i="1"/>
  <c r="H28" i="1"/>
  <c r="G29" i="1"/>
  <c r="H29" i="1"/>
  <c r="G30" i="1"/>
  <c r="H30" i="1"/>
  <c r="G31" i="1"/>
  <c r="H31" i="1"/>
  <c r="G25" i="1"/>
  <c r="H25" i="1"/>
  <c r="I26" i="1"/>
  <c r="I27" i="1"/>
  <c r="I28" i="1"/>
  <c r="I29" i="1"/>
  <c r="I30" i="1"/>
  <c r="I31" i="1"/>
  <c r="I25" i="1"/>
  <c r="J26" i="1"/>
  <c r="J27" i="1"/>
  <c r="J28" i="1"/>
  <c r="J29" i="1"/>
  <c r="J30" i="1"/>
  <c r="J31" i="1"/>
  <c r="J25" i="1"/>
  <c r="K26" i="1"/>
  <c r="K27" i="1"/>
  <c r="K28" i="1"/>
  <c r="K29" i="1"/>
  <c r="K30" i="1"/>
  <c r="K31" i="1"/>
  <c r="K25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K11" i="1"/>
  <c r="J11" i="1"/>
  <c r="I12" i="1"/>
  <c r="I13" i="1"/>
  <c r="I14" i="1"/>
  <c r="I15" i="1"/>
  <c r="I16" i="1"/>
  <c r="I17" i="1"/>
  <c r="I18" i="1"/>
  <c r="I19" i="1"/>
  <c r="I20" i="1"/>
  <c r="I11" i="1"/>
  <c r="H12" i="1"/>
  <c r="H13" i="1"/>
  <c r="H14" i="1"/>
  <c r="H15" i="1"/>
  <c r="H16" i="1"/>
  <c r="H17" i="1"/>
  <c r="H18" i="1"/>
  <c r="H19" i="1"/>
  <c r="H20" i="1"/>
  <c r="H11" i="1"/>
  <c r="G12" i="1"/>
  <c r="G13" i="1"/>
  <c r="G14" i="1"/>
  <c r="G15" i="1"/>
  <c r="G16" i="1"/>
  <c r="G17" i="1"/>
  <c r="G18" i="1"/>
  <c r="G19" i="1"/>
  <c r="G20" i="1"/>
  <c r="G11" i="1"/>
  <c r="F12" i="1"/>
  <c r="F13" i="1"/>
  <c r="F14" i="1"/>
  <c r="F15" i="1"/>
  <c r="F16" i="1"/>
  <c r="F17" i="1"/>
  <c r="F18" i="1"/>
  <c r="F19" i="1"/>
  <c r="F20" i="1"/>
  <c r="F11" i="1"/>
  <c r="E12" i="1"/>
  <c r="E13" i="1"/>
  <c r="E14" i="1"/>
  <c r="E15" i="1"/>
  <c r="E16" i="1"/>
  <c r="E17" i="1"/>
  <c r="E18" i="1"/>
  <c r="E19" i="1"/>
  <c r="E20" i="1"/>
  <c r="E11" i="1"/>
  <c r="D12" i="1"/>
  <c r="D13" i="1"/>
  <c r="D14" i="1"/>
  <c r="D15" i="1"/>
  <c r="D16" i="1"/>
  <c r="D17" i="1"/>
  <c r="D18" i="1"/>
  <c r="D19" i="1"/>
  <c r="D20" i="1"/>
  <c r="D11" i="1"/>
  <c r="C12" i="1" l="1"/>
  <c r="C13" i="1"/>
  <c r="C14" i="1"/>
  <c r="C15" i="1"/>
  <c r="C16" i="1"/>
  <c r="C17" i="1"/>
  <c r="C18" i="1"/>
  <c r="C19" i="1"/>
  <c r="C20" i="1"/>
  <c r="D49" i="1" l="1"/>
  <c r="G38" i="1" l="1"/>
  <c r="G37" i="1"/>
  <c r="C30" i="1"/>
  <c r="F30" i="1"/>
  <c r="J21" i="1"/>
  <c r="C21" i="1"/>
  <c r="C26" i="1" l="1"/>
  <c r="F26" i="1"/>
  <c r="F31" i="1"/>
  <c r="C25" i="1"/>
  <c r="C27" i="1"/>
  <c r="C28" i="1"/>
  <c r="C29" i="1"/>
  <c r="C31" i="1"/>
  <c r="E32" i="1"/>
  <c r="F28" i="1"/>
  <c r="F29" i="1"/>
  <c r="F27" i="1"/>
  <c r="F25" i="1"/>
  <c r="K32" i="1"/>
  <c r="D32" i="1"/>
  <c r="G32" i="1"/>
  <c r="H32" i="1"/>
  <c r="I32" i="1"/>
  <c r="J32" i="1"/>
  <c r="K21" i="1"/>
  <c r="I21" i="1"/>
  <c r="C32" i="1" l="1"/>
  <c r="F32" i="1"/>
  <c r="H21" i="1" l="1"/>
  <c r="G21" i="1"/>
  <c r="D21" i="1"/>
  <c r="F3" i="1" l="1"/>
  <c r="E4" i="1"/>
  <c r="E5" i="1" s="1"/>
  <c r="F4" i="1" l="1"/>
  <c r="G4" i="1"/>
  <c r="H4" i="1"/>
  <c r="H7" i="1" l="1"/>
  <c r="F21" i="1"/>
  <c r="G7" i="1"/>
  <c r="E21" i="1"/>
  <c r="J39" i="1" l="1"/>
  <c r="K38" i="1" s="1"/>
  <c r="H39" i="1" l="1"/>
  <c r="G36" i="1"/>
  <c r="K37" i="1"/>
  <c r="K36" i="1"/>
  <c r="C49" i="1"/>
  <c r="I37" i="1" l="1"/>
  <c r="I38" i="1"/>
  <c r="I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D10" authorId="0" shapeId="0" xr:uid="{D839F61C-7860-4BAE-89D7-E949C178AB71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This is the total value of the subscription, not what you have generated in transactions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I2" authorId="0" shapeId="0" xr:uid="{8AF429DF-A25D-4F82-AE3C-529BDAF621A8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'when applied' field and copy paste this in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I2" authorId="0" shapeId="0" xr:uid="{F90912DC-CDA9-4948-BD88-35A3D661DB8C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'when applied' field and copy paste this 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03E6CCC6-6FDB-4425-B789-60528337A475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'match' filter to the membership card status. Copy paste this in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BE2CADF5-F7BA-40CE-8353-E011BA7C62DF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'match' filter to the membership card status. Copy paste this in </t>
        </r>
      </text>
    </comment>
    <comment ref="B2" authorId="0" shapeId="0" xr:uid="{F71105EA-FCC9-436B-9647-C4B1BBF45E9D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'joined on' field and copy paste this in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15E23A4D-1CD0-4A6E-A025-2860ED04D1BC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'match' filter to the membership card status. Copy paste this in </t>
        </r>
      </text>
    </comment>
    <comment ref="B2" authorId="0" shapeId="0" xr:uid="{8F6BCCC2-5C1E-442D-A20C-FFF4C2527940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joined on' field and copy paste this in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E3AB6B3F-FDF1-4550-BD9E-D499B7CE3299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'charged on' field and copy paste this in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2DCEEF62-9D39-417B-BCAC-81736B8C9B0E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'charged on' field and copy paste this in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73165DE6-C4B8-45AF-BEBD-673B8C01C194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'charged on' field and copy paste this in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9824571E-9821-4983-9637-031E1475CCCA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'between' filter to the 'charged on' field and copy paste this in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Tuba Gursoy</author>
  </authors>
  <commentList>
    <comment ref="A2" authorId="0" shapeId="0" xr:uid="{9DB2575B-6E99-468D-842D-4E2FBF2299AB}">
      <text>
        <r>
          <rPr>
            <b/>
            <sz val="9"/>
            <color indexed="81"/>
            <rFont val="Tahoma"/>
            <family val="2"/>
          </rPr>
          <t>Tuba Gursoy:</t>
        </r>
        <r>
          <rPr>
            <sz val="9"/>
            <color indexed="81"/>
            <rFont val="Tahoma"/>
            <family val="2"/>
          </rPr>
          <t xml:space="preserve">
Apply a 'match' filter to the membership card status. Copy paste this in</t>
        </r>
      </text>
    </comment>
  </commentList>
</comments>
</file>

<file path=xl/sharedStrings.xml><?xml version="1.0" encoding="utf-8"?>
<sst xmlns="http://schemas.openxmlformats.org/spreadsheetml/2006/main" count="713" uniqueCount="215">
  <si>
    <t>Enter month</t>
  </si>
  <si>
    <t>application_status</t>
  </si>
  <si>
    <t>customer_no</t>
  </si>
  <si>
    <t>first_name</t>
  </si>
  <si>
    <t>last_name</t>
  </si>
  <si>
    <t>birthdate</t>
  </si>
  <si>
    <t>city</t>
  </si>
  <si>
    <t>hasApplied</t>
  </si>
  <si>
    <t>when_applied</t>
  </si>
  <si>
    <t>survey_group_no</t>
  </si>
  <si>
    <t>gender</t>
  </si>
  <si>
    <t>zip_code</t>
  </si>
  <si>
    <t>member_since</t>
  </si>
  <si>
    <t>active</t>
  </si>
  <si>
    <t>Week start date</t>
  </si>
  <si>
    <t>Week end date</t>
  </si>
  <si>
    <t>Last week start</t>
  </si>
  <si>
    <t>Last week end</t>
  </si>
  <si>
    <t>APPLICATIONS</t>
  </si>
  <si>
    <t>membership_status</t>
  </si>
  <si>
    <t>membership_title</t>
  </si>
  <si>
    <t>membership_type</t>
  </si>
  <si>
    <t>opt_in_email</t>
  </si>
  <si>
    <t>opt_in_sms</t>
  </si>
  <si>
    <t>INSTRUCTIONS</t>
  </si>
  <si>
    <t>Wait until the data has refreshed.</t>
  </si>
  <si>
    <t>NOTES</t>
  </si>
  <si>
    <r>
      <t>Under queries &amp; connections, select</t>
    </r>
    <r>
      <rPr>
        <b/>
        <sz val="11"/>
        <color theme="1"/>
        <rFont val="Calibri"/>
        <family val="2"/>
        <scheme val="minor"/>
      </rPr>
      <t xml:space="preserve"> 'Refresh all'</t>
    </r>
  </si>
  <si>
    <r>
      <t>In excel, go to the</t>
    </r>
    <r>
      <rPr>
        <b/>
        <sz val="11"/>
        <color theme="1"/>
        <rFont val="Calibri"/>
        <family val="2"/>
        <scheme val="minor"/>
      </rPr>
      <t xml:space="preserve"> Data</t>
    </r>
    <r>
      <rPr>
        <sz val="11"/>
        <color theme="1"/>
        <rFont val="Calibri"/>
        <family val="2"/>
        <scheme val="minor"/>
      </rPr>
      <t xml:space="preserve"> tab</t>
    </r>
  </si>
  <si>
    <r>
      <t xml:space="preserve">Use the </t>
    </r>
    <r>
      <rPr>
        <b/>
        <sz val="11"/>
        <color theme="1"/>
        <rFont val="Calibri"/>
        <family val="2"/>
        <scheme val="minor"/>
      </rPr>
      <t>Dashboard</t>
    </r>
    <r>
      <rPr>
        <sz val="11"/>
        <color theme="1"/>
        <rFont val="Calibri"/>
        <family val="2"/>
        <scheme val="minor"/>
      </rPr>
      <t xml:space="preserve"> tab for data analytics</t>
    </r>
  </si>
  <si>
    <r>
      <t xml:space="preserve">The Dashboard is used for raw data. </t>
    </r>
    <r>
      <rPr>
        <i/>
        <sz val="11"/>
        <color rgb="FFFF0000"/>
        <rFont val="Calibri"/>
        <family val="2"/>
        <scheme val="minor"/>
      </rPr>
      <t>Please do not delete</t>
    </r>
  </si>
  <si>
    <t>company_name</t>
  </si>
  <si>
    <t>Event</t>
  </si>
  <si>
    <t>subscription_rate</t>
  </si>
  <si>
    <t>service_title</t>
  </si>
  <si>
    <t>subscription_status</t>
  </si>
  <si>
    <t>subscribed_on</t>
  </si>
  <si>
    <t>March</t>
  </si>
  <si>
    <t>April</t>
  </si>
  <si>
    <t>August</t>
  </si>
  <si>
    <t>charged_on</t>
  </si>
  <si>
    <t>reference_type</t>
  </si>
  <si>
    <t>transaction_status</t>
  </si>
  <si>
    <t>transaction_amount</t>
  </si>
  <si>
    <t>refunded_amount</t>
  </si>
  <si>
    <t>tax_amount</t>
  </si>
  <si>
    <t>t_card_type</t>
  </si>
  <si>
    <t>t_card_four</t>
  </si>
  <si>
    <t>transaction_notes</t>
  </si>
  <si>
    <t>membership_no</t>
  </si>
  <si>
    <t>survey_group_no1</t>
  </si>
  <si>
    <t>state</t>
  </si>
  <si>
    <t>Membership</t>
  </si>
  <si>
    <t>Gift Card</t>
  </si>
  <si>
    <t>service_no</t>
  </si>
  <si>
    <t>Total subscriptions</t>
  </si>
  <si>
    <t>Last month</t>
  </si>
  <si>
    <t>Total</t>
  </si>
  <si>
    <t>card_status</t>
  </si>
  <si>
    <t>Update the month in the cell highlighted in yellow in the Dashboard page</t>
  </si>
  <si>
    <r>
      <t xml:space="preserve">The dates section in the Dashboard tab is used for formulas - </t>
    </r>
    <r>
      <rPr>
        <i/>
        <sz val="11"/>
        <color rgb="FFFF0000"/>
        <rFont val="Calibri"/>
        <family val="2"/>
        <scheme val="minor"/>
      </rPr>
      <t>please do not delete</t>
    </r>
  </si>
  <si>
    <t>renewal_date</t>
  </si>
  <si>
    <t>requested_cancel_date</t>
  </si>
  <si>
    <t>subscription_frequency</t>
  </si>
  <si>
    <t>next_date</t>
  </si>
  <si>
    <t>cancelled</t>
  </si>
  <si>
    <t>Failed</t>
  </si>
  <si>
    <t>isMember</t>
  </si>
  <si>
    <t>last_date</t>
  </si>
  <si>
    <t>country</t>
  </si>
  <si>
    <t>Number</t>
  </si>
  <si>
    <t>reference_title</t>
  </si>
  <si>
    <t>New this month</t>
  </si>
  <si>
    <t>Orders</t>
  </si>
  <si>
    <t>This week</t>
  </si>
  <si>
    <t>Last week</t>
  </si>
  <si>
    <t xml:space="preserve">This month </t>
  </si>
  <si>
    <t>New last month</t>
  </si>
  <si>
    <t>Upgraded</t>
  </si>
  <si>
    <t>All processed</t>
  </si>
  <si>
    <t>All invoiced</t>
  </si>
  <si>
    <t>All refunded</t>
  </si>
  <si>
    <t>$ change</t>
  </si>
  <si>
    <t>created_on</t>
  </si>
  <si>
    <t>Invoices</t>
  </si>
  <si>
    <t>TOTAL REVENUE</t>
  </si>
  <si>
    <t>THIS MONTH ALL</t>
  </si>
  <si>
    <t>LAST MONTH ALL</t>
  </si>
  <si>
    <t>% CHANGE</t>
  </si>
  <si>
    <t>Add graphs as you like using the reports already generated in the different tabs</t>
  </si>
  <si>
    <t>You can insert a pivot table from the renewals tab and view by weekly, monthly, quarterly etc.</t>
  </si>
  <si>
    <t>Renewing this month</t>
  </si>
  <si>
    <t>Renewal $ this month</t>
  </si>
  <si>
    <t>Total cancellations</t>
  </si>
  <si>
    <t>Total value $</t>
  </si>
  <si>
    <t>The data is pulling from the live platform</t>
  </si>
  <si>
    <t>January</t>
  </si>
  <si>
    <t>February</t>
  </si>
  <si>
    <t>May</t>
  </si>
  <si>
    <t>June</t>
  </si>
  <si>
    <t>July</t>
  </si>
  <si>
    <t>September</t>
  </si>
  <si>
    <t>October</t>
  </si>
  <si>
    <t>November</t>
  </si>
  <si>
    <t>December</t>
  </si>
  <si>
    <t>THIS MONTH</t>
  </si>
  <si>
    <t>Insert membership titles here</t>
  </si>
  <si>
    <t>customer_status</t>
  </si>
  <si>
    <t>attribute_type</t>
  </si>
  <si>
    <t>attribute_value</t>
  </si>
  <si>
    <t>Transactions this week</t>
  </si>
  <si>
    <t>{@thisWeekStart@}-{@thisWeekEnd@}</t>
  </si>
  <si>
    <t>{@lastWeekStart@}-{@lastWeekEnd@}</t>
  </si>
  <si>
    <t>{@thisMonthStart@}-{@thisMonthEnd@}</t>
  </si>
  <si>
    <t>{@lastMonthStart@}-{@lastMonthEnd@}</t>
  </si>
  <si>
    <t>Insert service number</t>
  </si>
  <si>
    <t>insert membership number</t>
  </si>
  <si>
    <t>Insert application title</t>
  </si>
  <si>
    <t>Insert applcation number</t>
  </si>
  <si>
    <t>scan_date</t>
  </si>
  <si>
    <t>expiration_date</t>
  </si>
  <si>
    <t>tip_total</t>
  </si>
  <si>
    <t>tax_total</t>
  </si>
  <si>
    <t>order_total</t>
  </si>
  <si>
    <t>shipping_total</t>
  </si>
  <si>
    <t>sub_total</t>
  </si>
  <si>
    <t>requested_date</t>
  </si>
  <si>
    <t>order_via</t>
  </si>
  <si>
    <t>order_type</t>
  </si>
  <si>
    <t>order_status</t>
  </si>
  <si>
    <t>lifecycle_stage_no</t>
  </si>
  <si>
    <t>company_No</t>
  </si>
  <si>
    <t>business_location_no</t>
  </si>
  <si>
    <t>affiliate_no1</t>
  </si>
  <si>
    <t>affiliate_no</t>
  </si>
  <si>
    <t>order_no</t>
  </si>
  <si>
    <t>order_date</t>
  </si>
  <si>
    <t>waitlist_form</t>
  </si>
  <si>
    <t>transaction_no</t>
  </si>
  <si>
    <t>ticket_title</t>
  </si>
  <si>
    <t>ticket_status</t>
  </si>
  <si>
    <t>ticket_serial</t>
  </si>
  <si>
    <t>ticket_price</t>
  </si>
  <si>
    <t>scanned_no</t>
  </si>
  <si>
    <t>scanned_by</t>
  </si>
  <si>
    <t>scan_out</t>
  </si>
  <si>
    <t>scan_location</t>
  </si>
  <si>
    <t>purchase_date</t>
  </si>
  <si>
    <t>payment_processor_no</t>
  </si>
  <si>
    <t>on_sale</t>
  </si>
  <si>
    <t>off_sale</t>
  </si>
  <si>
    <t>hideTickets</t>
  </si>
  <si>
    <t>event_type</t>
  </si>
  <si>
    <t>event_ticket_no1</t>
  </si>
  <si>
    <t>event_ticket_no</t>
  </si>
  <si>
    <t>event_ticket_log_no</t>
  </si>
  <si>
    <t>event_status</t>
  </si>
  <si>
    <t>event_repeat</t>
  </si>
  <si>
    <t>event_display</t>
  </si>
  <si>
    <t>email</t>
  </si>
  <si>
    <t>customer_type</t>
  </si>
  <si>
    <t>category_name</t>
  </si>
  <si>
    <t>cancel_cutoff</t>
  </si>
  <si>
    <t>event_no</t>
  </si>
  <si>
    <t>event_duration</t>
  </si>
  <si>
    <t>event_title</t>
  </si>
  <si>
    <t>event_date_end</t>
  </si>
  <si>
    <t>event_date</t>
  </si>
  <si>
    <t>Events</t>
  </si>
  <si>
    <t>Sales orders</t>
  </si>
  <si>
    <t>Member check in activity</t>
  </si>
  <si>
    <t>Applications this month</t>
  </si>
  <si>
    <t>Applications last month</t>
  </si>
  <si>
    <t>Applications</t>
  </si>
  <si>
    <t>Attributes</t>
  </si>
  <si>
    <t>Cancelled</t>
  </si>
  <si>
    <t>Order to apply to each data point in the report</t>
  </si>
  <si>
    <t>Active members</t>
  </si>
  <si>
    <t xml:space="preserve">New last month </t>
  </si>
  <si>
    <t xml:space="preserve">New this month </t>
  </si>
  <si>
    <t>Renewals</t>
  </si>
  <si>
    <t>All subscriptions</t>
  </si>
  <si>
    <t>All transactions</t>
  </si>
  <si>
    <t>Transactions last week</t>
  </si>
  <si>
    <t>Transactions this month</t>
  </si>
  <si>
    <t>Transactions last month</t>
  </si>
  <si>
    <t>Application</t>
  </si>
  <si>
    <t>MONTHLY REVENUE BREAKOUT</t>
  </si>
  <si>
    <t>Transaction</t>
  </si>
  <si>
    <t>Go to your Peoplevine account: Company menu; export data to file</t>
  </si>
  <si>
    <t>Start to build each report shown in the uncolored tabs. Refer to the Report Matrix for a list of what data fields to include in each report.</t>
  </si>
  <si>
    <t>Download the report before saving. If it is correct; save each report</t>
  </si>
  <si>
    <t>Once you have saved each report, repeat step 2</t>
  </si>
  <si>
    <t>Now we need to embed each report into your Excel master template</t>
  </si>
  <si>
    <t>You should see a list of saved reports that you've just created. Click on the first and click 'LOAD'</t>
  </si>
  <si>
    <t>You will see there is an API/ URL link under the 'LOAD' button. Copy this</t>
  </si>
  <si>
    <t>Now go into Excel&gt; Data and click on the 'From Web' option</t>
  </si>
  <si>
    <t>Paste the URL into the pop up box and click 'OK'</t>
  </si>
  <si>
    <t>After a few seconds, another box will pop up, showing the summary data. Click 'LOAD'</t>
  </si>
  <si>
    <t>Your report is now embedded into your excel report.</t>
  </si>
  <si>
    <t>Ensure you link the excel formulas in the DASHBOARD to this new report. You should only need to change the report name in the formula</t>
  </si>
  <si>
    <t>REFRESH DATA</t>
  </si>
  <si>
    <t>CREATE CUSTOM REPORTS</t>
  </si>
  <si>
    <t>You can hide or remove the same reports once you've embedded all of the reports you need using the above method.</t>
  </si>
  <si>
    <t>Report type</t>
  </si>
  <si>
    <t>Members</t>
  </si>
  <si>
    <t>Subscriptions</t>
  </si>
  <si>
    <t>Transaction data</t>
  </si>
  <si>
    <t>Event Guest List</t>
  </si>
  <si>
    <t>Sales Orders</t>
  </si>
  <si>
    <t>Membership Activity</t>
  </si>
  <si>
    <t>Survey Applications</t>
  </si>
  <si>
    <t>My People (by attributes)</t>
  </si>
  <si>
    <t>Now update the red sections in the DASHBOARD that require data to be inserted. You can obtain this information from your memberships, services and applications</t>
  </si>
  <si>
    <t>discount_total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</si>
</sst>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_([$$-409]* #,##0.00_);_([$$-409]* \(#,##0.00\);_([$$-409]* &quot;-&quot;??_);_(@_)"/>
    <numFmt numFmtId="166" formatCode="_-[$$-409]* #,##0.00_ ;_-[$$-409]* \-#,##0.00\ ;_-[$$-409]* &quot;-&quot;??_ ;_-@_ "/>
    <numFmt numFmtId="167" formatCode="&quot;$&quot;#,##0"/>
    <numFmt numFmtId="168" formatCode="mm/dd/yy;@"/>
    <numFmt numFmtId="169" formatCode="yyyy\-mm\-dd;@"/>
  </numFmts>
  <fonts count="3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" fontId="6" fillId="2" borderId="0" xfId="1" applyNumberFormat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0" applyFont="1"/>
    <xf numFmtId="22" fontId="0" fillId="0" borderId="0" xfId="0" applyNumberFormat="1"/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17" fontId="0" fillId="0" borderId="0" xfId="0" applyNumberFormat="1"/>
    <xf numFmtId="0" fontId="14" fillId="0" borderId="0" xfId="0" applyFont="1"/>
    <xf numFmtId="0" fontId="16" fillId="0" borderId="0" xfId="0" applyFont="1" applyAlignment="1">
      <alignment horizontal="left"/>
    </xf>
    <xf numFmtId="166" fontId="2" fillId="0" borderId="0" xfId="0" applyNumberFormat="1" applyFont="1"/>
    <xf numFmtId="0" fontId="11" fillId="0" borderId="1" xfId="0" applyFont="1" applyBorder="1"/>
    <xf numFmtId="0" fontId="11" fillId="0" borderId="0" xfId="0" applyFont="1"/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4" fontId="16" fillId="0" borderId="0" xfId="0" applyNumberFormat="1" applyFont="1" applyAlignment="1">
      <alignment horizontal="left"/>
    </xf>
    <xf numFmtId="17" fontId="14" fillId="0" borderId="0" xfId="0" applyNumberFormat="1" applyFont="1" applyAlignment="1">
      <alignment horizontal="left" vertical="center"/>
    </xf>
    <xf numFmtId="17" fontId="14" fillId="0" borderId="1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166" fontId="11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8" fontId="2" fillId="0" borderId="0" xfId="0" applyNumberFormat="1" applyFont="1"/>
    <xf numFmtId="169" fontId="6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167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44" fontId="18" fillId="0" borderId="0" xfId="1" applyNumberFormat="1" applyFont="1" applyAlignment="1">
      <alignment vertical="center"/>
    </xf>
    <xf numFmtId="44" fontId="20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44" fontId="19" fillId="0" borderId="0" xfId="1" applyNumberFormat="1" applyFont="1" applyAlignment="1">
      <alignment vertical="center"/>
    </xf>
    <xf numFmtId="44" fontId="17" fillId="0" borderId="0" xfId="1" applyNumberFormat="1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" fontId="14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/>
    <xf numFmtId="166" fontId="2" fillId="0" borderId="6" xfId="0" applyNumberFormat="1" applyFont="1" applyBorder="1"/>
    <xf numFmtId="166" fontId="2" fillId="0" borderId="7" xfId="0" applyNumberFormat="1" applyFont="1" applyBorder="1"/>
    <xf numFmtId="166" fontId="11" fillId="0" borderId="8" xfId="0" applyNumberFormat="1" applyFont="1" applyBorder="1"/>
    <xf numFmtId="166" fontId="11" fillId="0" borderId="9" xfId="0" applyNumberFormat="1" applyFont="1" applyBorder="1"/>
    <xf numFmtId="17" fontId="14" fillId="0" borderId="3" xfId="0" applyNumberFormat="1" applyFont="1" applyBorder="1" applyAlignment="1">
      <alignment horizontal="center" vertical="center"/>
    </xf>
    <xf numFmtId="17" fontId="14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6" fontId="11" fillId="0" borderId="7" xfId="0" applyNumberFormat="1" applyFont="1" applyBorder="1"/>
    <xf numFmtId="0" fontId="22" fillId="0" borderId="0" xfId="0" applyFont="1" applyAlignment="1">
      <alignment horizontal="left"/>
    </xf>
    <xf numFmtId="9" fontId="8" fillId="3" borderId="0" xfId="2" applyFont="1" applyFill="1" applyAlignment="1">
      <alignment horizontal="center"/>
    </xf>
    <xf numFmtId="164" fontId="8" fillId="3" borderId="6" xfId="2" applyNumberFormat="1" applyFont="1" applyFill="1" applyBorder="1" applyAlignment="1">
      <alignment horizontal="center"/>
    </xf>
    <xf numFmtId="0" fontId="2" fillId="4" borderId="0" xfId="0" applyFont="1" applyFill="1"/>
    <xf numFmtId="1" fontId="2" fillId="0" borderId="6" xfId="2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28" fillId="0" borderId="0" xfId="3" applyFont="1"/>
    <xf numFmtId="0" fontId="27" fillId="0" borderId="0" xfId="0" applyFont="1"/>
    <xf numFmtId="0" fontId="29" fillId="0" borderId="0" xfId="0" applyFont="1" applyAlignment="1">
      <alignment wrapText="1"/>
    </xf>
    <xf numFmtId="0" fontId="0" fillId="0" borderId="10" xfId="0" applyBorder="1"/>
    <xf numFmtId="0" fontId="29" fillId="6" borderId="10" xfId="0" applyFont="1" applyFill="1" applyBorder="1" applyAlignment="1">
      <alignment wrapText="1"/>
    </xf>
    <xf numFmtId="0" fontId="14" fillId="6" borderId="10" xfId="0" applyFont="1" applyFill="1" applyBorder="1"/>
    <xf numFmtId="0" fontId="3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6" fillId="7" borderId="0" xfId="0" applyFont="1" applyFill="1"/>
    <xf numFmtId="0" fontId="15" fillId="0" borderId="10" xfId="0" applyFont="1" applyBorder="1"/>
    <xf numFmtId="0" fontId="31" fillId="6" borderId="10" xfId="0" applyFont="1" applyFill="1" applyBorder="1"/>
    <xf numFmtId="0" fontId="25" fillId="0" borderId="0" xfId="3"/>
    <xf numFmtId="0" fontId="17" fillId="0" borderId="0" xfId="1" applyFont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0" fillId="0" borderId="10" xfId="0" applyFont="1" applyBorder="1"/>
  </cellXfs>
  <cellStyles count="4">
    <cellStyle name="Hyperlink" xfId="3" builtinId="8"/>
    <cellStyle name="Normal" xfId="0" builtinId="0"/>
    <cellStyle name="Normal 2" xfId="1" xr:uid="{09463975-03E8-44C0-A753-6B4B58669CAA}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38</xdr:row>
      <xdr:rowOff>31751</xdr:rowOff>
    </xdr:from>
    <xdr:to>
      <xdr:col>1</xdr:col>
      <xdr:colOff>4943159</xdr:colOff>
      <xdr:row>44</xdr:row>
      <xdr:rowOff>107951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2AAB4-E51F-4469-9103-906E7FC40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1" y="584201"/>
          <a:ext cx="4911408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9</xdr:row>
      <xdr:rowOff>82550</xdr:rowOff>
    </xdr:from>
    <xdr:to>
      <xdr:col>1</xdr:col>
      <xdr:colOff>5802569</xdr:colOff>
      <xdr:row>14</xdr:row>
      <xdr:rowOff>115590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8D2C1F-D2EF-0785-EF86-BA5419A8A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8950" y="1739900"/>
          <a:ext cx="5751769" cy="953790"/>
        </a:xfrm>
        <a:prstGeom prst="rect">
          <a:avLst/>
        </a:prstGeom>
      </xdr:spPr>
    </xdr:pic>
    <xdr:clientData/>
  </xdr:twoCellAnchor>
  <xdr:twoCellAnchor editAs="oneCell">
    <xdr:from>
      <xdr:col>1</xdr:col>
      <xdr:colOff>120650</xdr:colOff>
      <xdr:row>16</xdr:row>
      <xdr:rowOff>38100</xdr:rowOff>
    </xdr:from>
    <xdr:to>
      <xdr:col>1</xdr:col>
      <xdr:colOff>3403600</xdr:colOff>
      <xdr:row>20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EDFA45-9038-15EF-5AB5-EDAA4AF8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84500"/>
          <a:ext cx="3282950" cy="7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101601</xdr:colOff>
      <xdr:row>22</xdr:row>
      <xdr:rowOff>114300</xdr:rowOff>
    </xdr:from>
    <xdr:to>
      <xdr:col>1</xdr:col>
      <xdr:colOff>4051301</xdr:colOff>
      <xdr:row>29</xdr:row>
      <xdr:rowOff>66369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9433565-53EB-392D-6693-E7F36F86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1" y="4165600"/>
          <a:ext cx="3949700" cy="1241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167155</xdr:colOff>
      <xdr:row>0</xdr:row>
      <xdr:rowOff>138087</xdr:rowOff>
    </xdr:from>
    <xdr:to>
      <xdr:col>1</xdr:col>
      <xdr:colOff>1250573</xdr:colOff>
      <xdr:row>6</xdr:row>
      <xdr:rowOff>120838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EF9441-9C0D-4D6C-9655-042E37E88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6877" y="138087"/>
          <a:ext cx="1083418" cy="10834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ive%20membe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e members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mailto:%7B@lastWeekStart@%7D-%7B@lastWeekEnd@%7D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mailto:%7B@thisWeekStart@%7D-%7B@thisWeekEnd@%7D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mailto:%7B@lastMonthStart@%7D-%7B@lastMonthEnd@%7D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hyperlink" Target="mailto:%7B@thisMonthStart@%7D-%7B@thisMonthEnd@%7D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hyperlink" Target="mailto:%7B@lastMonthStart@%7D-%7B@lastMonthEnd@%7D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hyperlink" Target="mailto:%7B@thisMonthStart@%7D-%7B@thisMonthEnd@%7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%7B@lastMonthStart@%7D-%7B@lastMonthEnd@%7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mailto:%7B@thisMonthStart@%7D-%7B@thisMonthEnd@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C055-98BB-4FCB-AD3E-546DCB7A7B03}">
  <sheetPr codeName="Sheet1">
    <tabColor rgb="FFFFFF00"/>
  </sheetPr>
  <dimension ref="A1:C54"/>
  <sheetViews>
    <sheetView topLeftCell="A19" workbookViewId="0">
      <selection activeCell="B35" sqref="B35"/>
    </sheetView>
  </sheetViews>
  <sheetFormatPr defaultRowHeight="14.5" x14ac:dyDescent="0.35"/>
  <cols>
    <col min="1" max="1" width="24.453125" bestFit="1" customWidth="1"/>
    <col min="2" max="2" width="136.36328125" bestFit="1" customWidth="1"/>
  </cols>
  <sheetData>
    <row r="1" spans="1:3" x14ac:dyDescent="0.35">
      <c r="A1" s="78" t="s">
        <v>24</v>
      </c>
      <c r="B1" s="78" t="s">
        <v>202</v>
      </c>
    </row>
    <row r="2" spans="1:3" x14ac:dyDescent="0.35">
      <c r="A2">
        <v>1</v>
      </c>
      <c r="B2" t="s">
        <v>59</v>
      </c>
      <c r="C2" s="14"/>
    </row>
    <row r="3" spans="1:3" x14ac:dyDescent="0.35">
      <c r="A3">
        <v>2</v>
      </c>
      <c r="B3" t="s">
        <v>189</v>
      </c>
      <c r="C3" s="14"/>
    </row>
    <row r="4" spans="1:3" x14ac:dyDescent="0.35">
      <c r="A4">
        <v>3</v>
      </c>
      <c r="B4" t="s">
        <v>190</v>
      </c>
      <c r="C4" s="14"/>
    </row>
    <row r="5" spans="1:3" x14ac:dyDescent="0.35">
      <c r="A5">
        <v>4</v>
      </c>
      <c r="B5" t="s">
        <v>191</v>
      </c>
      <c r="C5" s="14"/>
    </row>
    <row r="6" spans="1:3" x14ac:dyDescent="0.35">
      <c r="A6">
        <v>5</v>
      </c>
      <c r="B6" t="s">
        <v>192</v>
      </c>
      <c r="C6" s="14"/>
    </row>
    <row r="7" spans="1:3" x14ac:dyDescent="0.35">
      <c r="A7">
        <v>6</v>
      </c>
      <c r="B7" t="s">
        <v>193</v>
      </c>
      <c r="C7" s="14"/>
    </row>
    <row r="8" spans="1:3" x14ac:dyDescent="0.35">
      <c r="A8">
        <v>7</v>
      </c>
      <c r="B8" t="s">
        <v>194</v>
      </c>
      <c r="C8" s="14"/>
    </row>
    <row r="9" spans="1:3" x14ac:dyDescent="0.35">
      <c r="A9">
        <v>8</v>
      </c>
      <c r="B9" t="s">
        <v>195</v>
      </c>
      <c r="C9" s="14"/>
    </row>
    <row r="10" spans="1:3" x14ac:dyDescent="0.35">
      <c r="C10" s="14"/>
    </row>
    <row r="11" spans="1:3" x14ac:dyDescent="0.35">
      <c r="C11" s="14"/>
    </row>
    <row r="12" spans="1:3" x14ac:dyDescent="0.35">
      <c r="C12" s="14"/>
    </row>
    <row r="13" spans="1:3" x14ac:dyDescent="0.35">
      <c r="C13" s="14"/>
    </row>
    <row r="14" spans="1:3" x14ac:dyDescent="0.35">
      <c r="C14" s="14"/>
    </row>
    <row r="15" spans="1:3" x14ac:dyDescent="0.35">
      <c r="C15" s="14"/>
    </row>
    <row r="16" spans="1:3" x14ac:dyDescent="0.35">
      <c r="A16">
        <v>9</v>
      </c>
      <c r="B16" t="s">
        <v>196</v>
      </c>
      <c r="C16" s="14"/>
    </row>
    <row r="17" spans="1:3" x14ac:dyDescent="0.35">
      <c r="C17" s="14"/>
    </row>
    <row r="18" spans="1:3" x14ac:dyDescent="0.35">
      <c r="C18" s="14"/>
    </row>
    <row r="19" spans="1:3" x14ac:dyDescent="0.35">
      <c r="C19" s="14"/>
    </row>
    <row r="20" spans="1:3" x14ac:dyDescent="0.35">
      <c r="C20" s="14"/>
    </row>
    <row r="21" spans="1:3" x14ac:dyDescent="0.35">
      <c r="C21" s="14"/>
    </row>
    <row r="22" spans="1:3" x14ac:dyDescent="0.35">
      <c r="A22">
        <v>10</v>
      </c>
      <c r="B22" t="s">
        <v>197</v>
      </c>
      <c r="C22" s="14"/>
    </row>
    <row r="23" spans="1:3" x14ac:dyDescent="0.35">
      <c r="C23" s="14"/>
    </row>
    <row r="24" spans="1:3" x14ac:dyDescent="0.35">
      <c r="C24" s="14"/>
    </row>
    <row r="25" spans="1:3" x14ac:dyDescent="0.35">
      <c r="C25" s="14"/>
    </row>
    <row r="26" spans="1:3" x14ac:dyDescent="0.35">
      <c r="C26" s="14"/>
    </row>
    <row r="27" spans="1:3" x14ac:dyDescent="0.35">
      <c r="C27" s="14"/>
    </row>
    <row r="28" spans="1:3" x14ac:dyDescent="0.35">
      <c r="C28" s="14"/>
    </row>
    <row r="29" spans="1:3" x14ac:dyDescent="0.35">
      <c r="C29" s="14"/>
    </row>
    <row r="30" spans="1:3" x14ac:dyDescent="0.35">
      <c r="C30" s="14"/>
    </row>
    <row r="31" spans="1:3" x14ac:dyDescent="0.35">
      <c r="A31">
        <v>11</v>
      </c>
      <c r="B31" t="s">
        <v>198</v>
      </c>
      <c r="C31" s="14"/>
    </row>
    <row r="32" spans="1:3" x14ac:dyDescent="0.35">
      <c r="A32">
        <v>12</v>
      </c>
      <c r="B32" t="s">
        <v>199</v>
      </c>
      <c r="C32" s="14"/>
    </row>
    <row r="33" spans="1:3" x14ac:dyDescent="0.35">
      <c r="A33">
        <v>13</v>
      </c>
      <c r="B33" t="s">
        <v>200</v>
      </c>
      <c r="C33" s="14"/>
    </row>
    <row r="34" spans="1:3" x14ac:dyDescent="0.35">
      <c r="A34">
        <v>14</v>
      </c>
      <c r="B34" t="s">
        <v>213</v>
      </c>
      <c r="C34" s="14"/>
    </row>
    <row r="35" spans="1:3" x14ac:dyDescent="0.35">
      <c r="A35">
        <v>15</v>
      </c>
      <c r="B35" t="s">
        <v>203</v>
      </c>
      <c r="C35" s="14"/>
    </row>
    <row r="36" spans="1:3" x14ac:dyDescent="0.35">
      <c r="C36" s="14"/>
    </row>
    <row r="37" spans="1:3" x14ac:dyDescent="0.35">
      <c r="B37" s="78" t="s">
        <v>201</v>
      </c>
      <c r="C37" s="14"/>
    </row>
    <row r="38" spans="1:3" x14ac:dyDescent="0.35">
      <c r="A38">
        <v>1</v>
      </c>
      <c r="B38" t="s">
        <v>28</v>
      </c>
    </row>
    <row r="46" spans="1:3" x14ac:dyDescent="0.35">
      <c r="A46">
        <v>2</v>
      </c>
      <c r="B46" t="s">
        <v>27</v>
      </c>
    </row>
    <row r="47" spans="1:3" x14ac:dyDescent="0.35">
      <c r="A47">
        <v>3</v>
      </c>
      <c r="B47" t="s">
        <v>25</v>
      </c>
    </row>
    <row r="48" spans="1:3" x14ac:dyDescent="0.35">
      <c r="A48">
        <v>4</v>
      </c>
      <c r="B48" t="s">
        <v>89</v>
      </c>
    </row>
    <row r="49" spans="1:2" x14ac:dyDescent="0.35">
      <c r="A49">
        <v>5</v>
      </c>
      <c r="B49" t="s">
        <v>29</v>
      </c>
    </row>
    <row r="50" spans="1:2" x14ac:dyDescent="0.35">
      <c r="A50">
        <v>6</v>
      </c>
      <c r="B50" t="s">
        <v>90</v>
      </c>
    </row>
    <row r="51" spans="1:2" ht="14.15" customHeight="1" x14ac:dyDescent="0.35"/>
    <row r="52" spans="1:2" x14ac:dyDescent="0.35">
      <c r="A52" s="15" t="s">
        <v>26</v>
      </c>
      <c r="B52" t="s">
        <v>30</v>
      </c>
    </row>
    <row r="53" spans="1:2" x14ac:dyDescent="0.35">
      <c r="B53" t="s">
        <v>60</v>
      </c>
    </row>
    <row r="54" spans="1:2" x14ac:dyDescent="0.35">
      <c r="B54" t="s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0106-14EC-45E4-BD5F-3C0419685E12}">
  <dimension ref="A1:M2"/>
  <sheetViews>
    <sheetView workbookViewId="0">
      <selection activeCell="H1" sqref="H1"/>
    </sheetView>
  </sheetViews>
  <sheetFormatPr defaultRowHeight="14.5" x14ac:dyDescent="0.35"/>
  <cols>
    <col min="1" max="1" width="34.36328125" bestFit="1" customWidth="1"/>
    <col min="2" max="2" width="13.54296875" bestFit="1" customWidth="1"/>
    <col min="3" max="3" width="13.08984375" bestFit="1" customWidth="1"/>
    <col min="4" max="4" width="16.26953125" bestFit="1" customWidth="1"/>
    <col min="5" max="5" width="17.90625" bestFit="1" customWidth="1"/>
    <col min="6" max="6" width="10.90625" bestFit="1" customWidth="1"/>
    <col min="7" max="7" width="16.1796875" bestFit="1" customWidth="1"/>
    <col min="8" max="8" width="12.7265625" bestFit="1" customWidth="1"/>
    <col min="9" max="9" width="10.7265625" bestFit="1" customWidth="1"/>
    <col min="10" max="10" width="10.6328125" bestFit="1" customWidth="1"/>
  </cols>
  <sheetData>
    <row r="1" spans="1:13" x14ac:dyDescent="0.35">
      <c r="A1" t="s">
        <v>40</v>
      </c>
      <c r="B1" t="s">
        <v>41</v>
      </c>
      <c r="C1" t="s">
        <v>71</v>
      </c>
      <c r="D1" t="s">
        <v>42</v>
      </c>
      <c r="E1" t="s">
        <v>43</v>
      </c>
      <c r="F1" t="s">
        <v>45</v>
      </c>
      <c r="G1" t="s">
        <v>44</v>
      </c>
      <c r="H1" t="s">
        <v>214</v>
      </c>
      <c r="I1" t="s">
        <v>46</v>
      </c>
      <c r="J1" t="s">
        <v>47</v>
      </c>
      <c r="K1" t="s">
        <v>3</v>
      </c>
      <c r="L1" t="s">
        <v>4</v>
      </c>
      <c r="M1" t="s">
        <v>2</v>
      </c>
    </row>
    <row r="2" spans="1:13" x14ac:dyDescent="0.35">
      <c r="A2" s="69" t="s">
        <v>112</v>
      </c>
    </row>
  </sheetData>
  <hyperlinks>
    <hyperlink ref="A2" r:id="rId1" xr:uid="{8BFDA324-0902-41A4-8DD6-A9BC649E8AA8}"/>
  </hyperlinks>
  <pageMargins left="0.7" right="0.7" top="0.75" bottom="0.75" header="0.3" footer="0.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B82D-51BB-4267-8C5D-6A44049E7730}">
  <dimension ref="A1:M2"/>
  <sheetViews>
    <sheetView workbookViewId="0">
      <selection activeCell="H1" sqref="H1"/>
    </sheetView>
  </sheetViews>
  <sheetFormatPr defaultRowHeight="14.5" x14ac:dyDescent="0.35"/>
  <cols>
    <col min="1" max="1" width="34.36328125" bestFit="1" customWidth="1"/>
    <col min="2" max="2" width="13.54296875" bestFit="1" customWidth="1"/>
    <col min="3" max="3" width="13.08984375" bestFit="1" customWidth="1"/>
    <col min="4" max="4" width="16.26953125" bestFit="1" customWidth="1"/>
    <col min="5" max="5" width="17.90625" bestFit="1" customWidth="1"/>
    <col min="6" max="6" width="10.90625" bestFit="1" customWidth="1"/>
    <col min="7" max="7" width="16.1796875" bestFit="1" customWidth="1"/>
    <col min="8" max="8" width="17.7265625" bestFit="1" customWidth="1"/>
    <col min="9" max="9" width="10.7265625" bestFit="1" customWidth="1"/>
    <col min="10" max="10" width="10.6328125" bestFit="1" customWidth="1"/>
    <col min="11" max="11" width="9.81640625" bestFit="1" customWidth="1"/>
    <col min="12" max="12" width="9.453125" bestFit="1" customWidth="1"/>
    <col min="13" max="13" width="11.81640625" bestFit="1" customWidth="1"/>
  </cols>
  <sheetData>
    <row r="1" spans="1:13" x14ac:dyDescent="0.35">
      <c r="A1" t="s">
        <v>40</v>
      </c>
      <c r="B1" t="s">
        <v>41</v>
      </c>
      <c r="C1" t="s">
        <v>71</v>
      </c>
      <c r="D1" t="s">
        <v>42</v>
      </c>
      <c r="E1" t="s">
        <v>43</v>
      </c>
      <c r="F1" t="s">
        <v>45</v>
      </c>
      <c r="G1" t="s">
        <v>44</v>
      </c>
      <c r="H1" t="s">
        <v>214</v>
      </c>
      <c r="I1" t="s">
        <v>46</v>
      </c>
      <c r="J1" t="s">
        <v>47</v>
      </c>
      <c r="K1" t="s">
        <v>3</v>
      </c>
      <c r="L1" t="s">
        <v>4</v>
      </c>
      <c r="M1" t="s">
        <v>2</v>
      </c>
    </row>
    <row r="2" spans="1:13" x14ac:dyDescent="0.35">
      <c r="A2" s="69" t="s">
        <v>111</v>
      </c>
    </row>
  </sheetData>
  <hyperlinks>
    <hyperlink ref="A2" r:id="rId1" xr:uid="{D5467A8B-5922-4842-90F8-95E4DFA27E7C}"/>
  </hyperlinks>
  <pageMargins left="0.7" right="0.7" top="0.75" bottom="0.75" header="0.3" footer="0.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D34E-14DE-4D3E-B565-01FC66E07A8A}">
  <dimension ref="A1:M2"/>
  <sheetViews>
    <sheetView workbookViewId="0">
      <selection activeCell="I17" sqref="I17"/>
    </sheetView>
  </sheetViews>
  <sheetFormatPr defaultRowHeight="14.5" x14ac:dyDescent="0.35"/>
  <cols>
    <col min="1" max="1" width="36.1796875" bestFit="1" customWidth="1"/>
    <col min="2" max="2" width="13.54296875" bestFit="1" customWidth="1"/>
    <col min="3" max="3" width="13.08984375" bestFit="1" customWidth="1"/>
    <col min="4" max="4" width="16.26953125" bestFit="1" customWidth="1"/>
    <col min="5" max="5" width="17.90625" bestFit="1" customWidth="1"/>
    <col min="6" max="6" width="10.90625" bestFit="1" customWidth="1"/>
    <col min="7" max="7" width="16.1796875" bestFit="1" customWidth="1"/>
    <col min="8" max="8" width="17.7265625" bestFit="1" customWidth="1"/>
    <col min="9" max="9" width="10.7265625" bestFit="1" customWidth="1"/>
    <col min="10" max="10" width="10.6328125" bestFit="1" customWidth="1"/>
  </cols>
  <sheetData>
    <row r="1" spans="1:13" x14ac:dyDescent="0.35">
      <c r="A1" t="s">
        <v>40</v>
      </c>
      <c r="B1" t="s">
        <v>41</v>
      </c>
      <c r="C1" t="s">
        <v>71</v>
      </c>
      <c r="D1" t="s">
        <v>42</v>
      </c>
      <c r="E1" t="s">
        <v>43</v>
      </c>
      <c r="F1" t="s">
        <v>45</v>
      </c>
      <c r="G1" t="s">
        <v>44</v>
      </c>
      <c r="H1" t="s">
        <v>214</v>
      </c>
      <c r="I1" t="s">
        <v>46</v>
      </c>
      <c r="J1" t="s">
        <v>47</v>
      </c>
      <c r="K1" t="s">
        <v>3</v>
      </c>
      <c r="L1" t="s">
        <v>4</v>
      </c>
      <c r="M1" t="s">
        <v>2</v>
      </c>
    </row>
    <row r="2" spans="1:13" x14ac:dyDescent="0.35">
      <c r="A2" s="69" t="s">
        <v>114</v>
      </c>
    </row>
  </sheetData>
  <hyperlinks>
    <hyperlink ref="A2" r:id="rId1" xr:uid="{277A1EA0-DF37-44AB-91E1-2707DE4DEE3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0EBF-99E3-4BB9-A1AA-BE3ED926FDF2}">
  <dimension ref="A1:M2"/>
  <sheetViews>
    <sheetView workbookViewId="0">
      <selection activeCell="G14" sqref="G14"/>
    </sheetView>
  </sheetViews>
  <sheetFormatPr defaultRowHeight="14.5" x14ac:dyDescent="0.35"/>
  <cols>
    <col min="1" max="1" width="36.1796875" bestFit="1" customWidth="1"/>
    <col min="2" max="2" width="13.54296875" bestFit="1" customWidth="1"/>
    <col min="3" max="3" width="13.08984375" bestFit="1" customWidth="1"/>
    <col min="4" max="4" width="16.26953125" bestFit="1" customWidth="1"/>
    <col min="5" max="5" width="17.90625" bestFit="1" customWidth="1"/>
    <col min="6" max="6" width="10.90625" bestFit="1" customWidth="1"/>
    <col min="7" max="7" width="16.1796875" bestFit="1" customWidth="1"/>
    <col min="8" max="8" width="17.7265625" bestFit="1" customWidth="1"/>
    <col min="9" max="9" width="10.7265625" bestFit="1" customWidth="1"/>
    <col min="10" max="10" width="10.6328125" bestFit="1" customWidth="1"/>
  </cols>
  <sheetData>
    <row r="1" spans="1:13" x14ac:dyDescent="0.35">
      <c r="A1" t="s">
        <v>40</v>
      </c>
      <c r="B1" t="s">
        <v>41</v>
      </c>
      <c r="C1" t="s">
        <v>71</v>
      </c>
      <c r="D1" t="s">
        <v>42</v>
      </c>
      <c r="E1" t="s">
        <v>43</v>
      </c>
      <c r="F1" t="s">
        <v>45</v>
      </c>
      <c r="G1" t="s">
        <v>44</v>
      </c>
      <c r="H1" t="s">
        <v>214</v>
      </c>
      <c r="I1" t="s">
        <v>46</v>
      </c>
      <c r="J1" t="s">
        <v>47</v>
      </c>
      <c r="K1" t="s">
        <v>3</v>
      </c>
      <c r="L1" t="s">
        <v>4</v>
      </c>
      <c r="M1" t="s">
        <v>2</v>
      </c>
    </row>
    <row r="2" spans="1:13" x14ac:dyDescent="0.35">
      <c r="A2" s="81" t="s">
        <v>113</v>
      </c>
    </row>
  </sheetData>
  <hyperlinks>
    <hyperlink ref="A2" r:id="rId1" xr:uid="{5D1F1B06-1E4A-4D22-B9DA-3B8E949D79B1}"/>
  </hyperlinks>
  <pageMargins left="0.7" right="0.7" top="0.75" bottom="0.75" header="0.3" footer="0.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D786-014F-40AD-821D-56ED6DB0AEA3}">
  <dimension ref="A1:AO71"/>
  <sheetViews>
    <sheetView topLeftCell="Y1" workbookViewId="0">
      <selection sqref="A1:AO1"/>
    </sheetView>
  </sheetViews>
  <sheetFormatPr defaultRowHeight="14.5" x14ac:dyDescent="0.35"/>
  <cols>
    <col min="1" max="1" width="10.1796875" bestFit="1" customWidth="1"/>
    <col min="2" max="2" width="14.453125" bestFit="1" customWidth="1"/>
    <col min="3" max="3" width="9.6328125" bestFit="1" customWidth="1"/>
    <col min="4" max="4" width="13.7265625" bestFit="1" customWidth="1"/>
    <col min="5" max="5" width="8.6328125" bestFit="1" customWidth="1"/>
    <col min="6" max="6" width="11.90625" bestFit="1" customWidth="1"/>
    <col min="7" max="7" width="13.7265625" bestFit="1" customWidth="1"/>
    <col min="8" max="8" width="10.26953125" bestFit="1" customWidth="1"/>
    <col min="9" max="9" width="11.26953125" bestFit="1" customWidth="1"/>
    <col min="10" max="10" width="19" bestFit="1" customWidth="1"/>
    <col min="11" max="11" width="11.81640625" bestFit="1" customWidth="1"/>
    <col min="12" max="12" width="14.7265625" bestFit="1" customWidth="1"/>
    <col min="13" max="13" width="13.36328125" bestFit="1" customWidth="1"/>
    <col min="14" max="14" width="5.36328125" bestFit="1" customWidth="1"/>
    <col min="15" max="15" width="12.26953125" bestFit="1" customWidth="1"/>
    <col min="16" max="16" width="8.54296875" bestFit="1" customWidth="1"/>
    <col min="17" max="17" width="11.90625" bestFit="1" customWidth="1"/>
    <col min="18" max="18" width="11.453125" bestFit="1" customWidth="1"/>
    <col min="19" max="19" width="17.7265625" bestFit="1" customWidth="1"/>
    <col min="20" max="20" width="14.1796875" bestFit="1" customWidth="1"/>
    <col min="21" max="21" width="15.1796875" bestFit="1" customWidth="1"/>
    <col min="22" max="22" width="10.08984375" bestFit="1" customWidth="1"/>
    <col min="23" max="23" width="6.6328125" bestFit="1" customWidth="1"/>
    <col min="24" max="25" width="10.08984375" bestFit="1" customWidth="1"/>
    <col min="26" max="26" width="9.26953125" bestFit="1" customWidth="1"/>
    <col min="27" max="27" width="7.453125" bestFit="1" customWidth="1"/>
    <col min="28" max="28" width="7.26953125" bestFit="1" customWidth="1"/>
    <col min="29" max="29" width="20.7265625" bestFit="1" customWidth="1"/>
    <col min="30" max="30" width="13.26953125" bestFit="1" customWidth="1"/>
    <col min="31" max="31" width="9.26953125" bestFit="1" customWidth="1"/>
    <col min="32" max="32" width="12.1796875" bestFit="1" customWidth="1"/>
    <col min="33" max="33" width="8.36328125" bestFit="1" customWidth="1"/>
    <col min="34" max="34" width="10.7265625" bestFit="1" customWidth="1"/>
    <col min="35" max="35" width="10.90625" bestFit="1" customWidth="1"/>
    <col min="36" max="36" width="10.36328125" bestFit="1" customWidth="1"/>
    <col min="37" max="37" width="10.7265625" bestFit="1" customWidth="1"/>
    <col min="38" max="38" width="11.26953125" bestFit="1" customWidth="1"/>
    <col min="39" max="39" width="9.453125" bestFit="1" customWidth="1"/>
    <col min="40" max="40" width="13.453125" bestFit="1" customWidth="1"/>
    <col min="41" max="41" width="11.81640625" bestFit="1" customWidth="1"/>
  </cols>
  <sheetData>
    <row r="1" spans="1:41" x14ac:dyDescent="0.35">
      <c r="A1" t="s">
        <v>167</v>
      </c>
      <c r="B1" t="s">
        <v>166</v>
      </c>
      <c r="C1" t="s">
        <v>165</v>
      </c>
      <c r="D1" t="s">
        <v>164</v>
      </c>
      <c r="E1" t="s">
        <v>163</v>
      </c>
      <c r="F1" t="s">
        <v>162</v>
      </c>
      <c r="G1" t="s">
        <v>161</v>
      </c>
      <c r="H1" t="s">
        <v>134</v>
      </c>
      <c r="I1" t="s">
        <v>133</v>
      </c>
      <c r="J1" t="s">
        <v>132</v>
      </c>
      <c r="K1" t="s">
        <v>2</v>
      </c>
      <c r="L1" t="s">
        <v>107</v>
      </c>
      <c r="M1" t="s">
        <v>160</v>
      </c>
      <c r="N1" t="s">
        <v>159</v>
      </c>
      <c r="O1" t="s">
        <v>158</v>
      </c>
      <c r="P1" t="s">
        <v>5</v>
      </c>
      <c r="Q1" t="s">
        <v>157</v>
      </c>
      <c r="R1" t="s">
        <v>156</v>
      </c>
      <c r="S1" t="s">
        <v>155</v>
      </c>
      <c r="T1" t="s">
        <v>154</v>
      </c>
      <c r="U1" t="s">
        <v>153</v>
      </c>
      <c r="V1" t="s">
        <v>152</v>
      </c>
      <c r="W1" t="s">
        <v>10</v>
      </c>
      <c r="X1" t="s">
        <v>7</v>
      </c>
      <c r="Y1" t="s">
        <v>151</v>
      </c>
      <c r="Z1" t="s">
        <v>67</v>
      </c>
      <c r="AA1" t="s">
        <v>150</v>
      </c>
      <c r="AB1" t="s">
        <v>149</v>
      </c>
      <c r="AC1" t="s">
        <v>148</v>
      </c>
      <c r="AD1" t="s">
        <v>147</v>
      </c>
      <c r="AE1" t="s">
        <v>119</v>
      </c>
      <c r="AF1" t="s">
        <v>146</v>
      </c>
      <c r="AG1" t="s">
        <v>145</v>
      </c>
      <c r="AH1" t="s">
        <v>144</v>
      </c>
      <c r="AI1" t="s">
        <v>143</v>
      </c>
      <c r="AJ1" t="s">
        <v>142</v>
      </c>
      <c r="AK1" t="s">
        <v>141</v>
      </c>
      <c r="AL1" t="s">
        <v>140</v>
      </c>
      <c r="AM1" t="s">
        <v>139</v>
      </c>
      <c r="AN1" t="s">
        <v>138</v>
      </c>
      <c r="AO1" t="s">
        <v>137</v>
      </c>
    </row>
    <row r="2" spans="1:41" x14ac:dyDescent="0.35">
      <c r="A2" s="7"/>
      <c r="B2" s="7"/>
      <c r="P2" s="7"/>
      <c r="AD2" s="7"/>
      <c r="AE2" s="7"/>
      <c r="AG2" s="7"/>
    </row>
    <row r="3" spans="1:41" x14ac:dyDescent="0.35">
      <c r="A3" s="7"/>
      <c r="B3" s="7"/>
      <c r="P3" s="7"/>
      <c r="AD3" s="7"/>
      <c r="AE3" s="7"/>
      <c r="AG3" s="7"/>
    </row>
    <row r="4" spans="1:41" x14ac:dyDescent="0.35">
      <c r="A4" s="7"/>
      <c r="B4" s="7"/>
      <c r="P4" s="7"/>
      <c r="AD4" s="7"/>
      <c r="AE4" s="7"/>
      <c r="AG4" s="7"/>
    </row>
    <row r="5" spans="1:41" x14ac:dyDescent="0.35">
      <c r="A5" s="7"/>
      <c r="B5" s="7"/>
      <c r="P5" s="7"/>
      <c r="AD5" s="7"/>
      <c r="AE5" s="7"/>
      <c r="AG5" s="7"/>
    </row>
    <row r="6" spans="1:41" x14ac:dyDescent="0.35">
      <c r="A6" s="7"/>
      <c r="B6" s="7"/>
      <c r="P6" s="7"/>
      <c r="AD6" s="7"/>
      <c r="AE6" s="7"/>
      <c r="AG6" s="7"/>
    </row>
    <row r="7" spans="1:41" x14ac:dyDescent="0.35">
      <c r="A7" s="7"/>
      <c r="B7" s="7"/>
      <c r="P7" s="7"/>
      <c r="AD7" s="7"/>
      <c r="AE7" s="7"/>
      <c r="AG7" s="7"/>
    </row>
    <row r="8" spans="1:41" x14ac:dyDescent="0.35">
      <c r="A8" s="7"/>
      <c r="B8" s="7"/>
      <c r="P8" s="7"/>
      <c r="AA8" s="7"/>
      <c r="AB8" s="7"/>
      <c r="AD8" s="7"/>
      <c r="AE8" s="7"/>
      <c r="AG8" s="7"/>
    </row>
    <row r="9" spans="1:41" x14ac:dyDescent="0.35">
      <c r="A9" s="7"/>
      <c r="B9" s="7"/>
      <c r="P9" s="7"/>
      <c r="AA9" s="7"/>
      <c r="AB9" s="7"/>
      <c r="AD9" s="7"/>
      <c r="AE9" s="7"/>
      <c r="AG9" s="7"/>
    </row>
    <row r="10" spans="1:41" x14ac:dyDescent="0.35">
      <c r="A10" s="7"/>
      <c r="B10" s="7"/>
      <c r="P10" s="7"/>
      <c r="AA10" s="7"/>
      <c r="AB10" s="7"/>
      <c r="AD10" s="7"/>
      <c r="AE10" s="7"/>
      <c r="AG10" s="7"/>
    </row>
    <row r="11" spans="1:41" x14ac:dyDescent="0.35">
      <c r="A11" s="7"/>
      <c r="B11" s="7"/>
      <c r="P11" s="7"/>
      <c r="AA11" s="7"/>
      <c r="AB11" s="7"/>
      <c r="AD11" s="7"/>
      <c r="AE11" s="7"/>
      <c r="AG11" s="7"/>
    </row>
    <row r="12" spans="1:41" x14ac:dyDescent="0.35">
      <c r="A12" s="7"/>
      <c r="B12" s="7"/>
      <c r="P12" s="7"/>
      <c r="AA12" s="7"/>
      <c r="AB12" s="7"/>
      <c r="AD12" s="7"/>
      <c r="AE12" s="7"/>
      <c r="AG12" s="7"/>
    </row>
    <row r="13" spans="1:41" x14ac:dyDescent="0.35">
      <c r="A13" s="7"/>
      <c r="B13" s="7"/>
      <c r="P13" s="7"/>
      <c r="AA13" s="7"/>
      <c r="AB13" s="7"/>
      <c r="AD13" s="7"/>
      <c r="AE13" s="7"/>
      <c r="AG13" s="7"/>
    </row>
    <row r="14" spans="1:41" x14ac:dyDescent="0.35">
      <c r="A14" s="7"/>
      <c r="B14" s="7"/>
      <c r="P14" s="7"/>
      <c r="AA14" s="7"/>
      <c r="AB14" s="7"/>
      <c r="AD14" s="7"/>
      <c r="AE14" s="7"/>
      <c r="AG14" s="7"/>
    </row>
    <row r="15" spans="1:41" x14ac:dyDescent="0.35">
      <c r="A15" s="7"/>
      <c r="B15" s="7"/>
      <c r="P15" s="7"/>
      <c r="AA15" s="7"/>
      <c r="AB15" s="7"/>
      <c r="AD15" s="7"/>
      <c r="AE15" s="7"/>
      <c r="AG15" s="7"/>
    </row>
    <row r="16" spans="1:41" x14ac:dyDescent="0.35">
      <c r="A16" s="7"/>
      <c r="B16" s="7"/>
      <c r="P16" s="7"/>
      <c r="AA16" s="7"/>
      <c r="AB16" s="7"/>
      <c r="AD16" s="7"/>
      <c r="AE16" s="7"/>
      <c r="AG16" s="7"/>
    </row>
    <row r="17" spans="1:33" x14ac:dyDescent="0.35">
      <c r="A17" s="7"/>
      <c r="B17" s="7"/>
      <c r="P17" s="7"/>
      <c r="AA17" s="7"/>
      <c r="AB17" s="7"/>
      <c r="AD17" s="7"/>
      <c r="AE17" s="7"/>
      <c r="AG17" s="7"/>
    </row>
    <row r="18" spans="1:33" x14ac:dyDescent="0.35">
      <c r="A18" s="7"/>
      <c r="B18" s="7"/>
      <c r="P18" s="7"/>
      <c r="AA18" s="7"/>
      <c r="AB18" s="7"/>
      <c r="AD18" s="7"/>
      <c r="AE18" s="7"/>
      <c r="AG18" s="7"/>
    </row>
    <row r="19" spans="1:33" x14ac:dyDescent="0.35">
      <c r="A19" s="7"/>
      <c r="B19" s="7"/>
      <c r="P19" s="7"/>
      <c r="AA19" s="7"/>
      <c r="AB19" s="7"/>
      <c r="AD19" s="7"/>
      <c r="AE19" s="7"/>
      <c r="AG19" s="7"/>
    </row>
    <row r="20" spans="1:33" x14ac:dyDescent="0.35">
      <c r="A20" s="7"/>
      <c r="B20" s="7"/>
      <c r="P20" s="7"/>
      <c r="AA20" s="7"/>
      <c r="AB20" s="7"/>
      <c r="AD20" s="7"/>
      <c r="AE20" s="7"/>
      <c r="AG20" s="7"/>
    </row>
    <row r="21" spans="1:33" x14ac:dyDescent="0.35">
      <c r="A21" s="7"/>
      <c r="B21" s="7"/>
      <c r="P21" s="7"/>
      <c r="AA21" s="7"/>
      <c r="AB21" s="7"/>
      <c r="AD21" s="7"/>
      <c r="AE21" s="7"/>
      <c r="AG21" s="7"/>
    </row>
    <row r="22" spans="1:33" x14ac:dyDescent="0.35">
      <c r="A22" s="7"/>
      <c r="B22" s="7"/>
      <c r="P22" s="7"/>
      <c r="AA22" s="7"/>
      <c r="AB22" s="7"/>
      <c r="AD22" s="7"/>
      <c r="AE22" s="7"/>
      <c r="AG22" s="7"/>
    </row>
    <row r="23" spans="1:33" x14ac:dyDescent="0.35">
      <c r="A23" s="7"/>
      <c r="B23" s="7"/>
      <c r="P23" s="7"/>
      <c r="AA23" s="7"/>
      <c r="AB23" s="7"/>
      <c r="AD23" s="7"/>
      <c r="AE23" s="7"/>
      <c r="AG23" s="7"/>
    </row>
    <row r="24" spans="1:33" x14ac:dyDescent="0.35">
      <c r="A24" s="7"/>
      <c r="B24" s="7"/>
      <c r="P24" s="7"/>
      <c r="AA24" s="7"/>
      <c r="AB24" s="7"/>
      <c r="AD24" s="7"/>
      <c r="AE24" s="7"/>
      <c r="AG24" s="7"/>
    </row>
    <row r="25" spans="1:33" x14ac:dyDescent="0.35">
      <c r="A25" s="7"/>
      <c r="B25" s="7"/>
      <c r="P25" s="7"/>
      <c r="AA25" s="7"/>
      <c r="AB25" s="7"/>
      <c r="AD25" s="7"/>
      <c r="AE25" s="7"/>
      <c r="AG25" s="7"/>
    </row>
    <row r="26" spans="1:33" x14ac:dyDescent="0.35">
      <c r="A26" s="7"/>
      <c r="B26" s="7"/>
      <c r="P26" s="7"/>
      <c r="AA26" s="7"/>
      <c r="AB26" s="7"/>
      <c r="AD26" s="7"/>
      <c r="AE26" s="7"/>
      <c r="AG26" s="7"/>
    </row>
    <row r="27" spans="1:33" x14ac:dyDescent="0.35">
      <c r="A27" s="7"/>
      <c r="B27" s="7"/>
      <c r="P27" s="7"/>
      <c r="AA27" s="7"/>
      <c r="AB27" s="7"/>
      <c r="AD27" s="7"/>
      <c r="AE27" s="7"/>
      <c r="AG27" s="7"/>
    </row>
    <row r="28" spans="1:33" x14ac:dyDescent="0.35">
      <c r="A28" s="7"/>
      <c r="B28" s="7"/>
      <c r="P28" s="7"/>
      <c r="AA28" s="7"/>
      <c r="AB28" s="7"/>
      <c r="AD28" s="7"/>
      <c r="AE28" s="7"/>
      <c r="AG28" s="7"/>
    </row>
    <row r="29" spans="1:33" x14ac:dyDescent="0.35">
      <c r="A29" s="7"/>
      <c r="B29" s="7"/>
      <c r="P29" s="7"/>
      <c r="AA29" s="7"/>
      <c r="AB29" s="7"/>
      <c r="AD29" s="7"/>
      <c r="AE29" s="7"/>
      <c r="AG29" s="7"/>
    </row>
    <row r="30" spans="1:33" x14ac:dyDescent="0.35">
      <c r="A30" s="7"/>
      <c r="B30" s="7"/>
      <c r="P30" s="7"/>
      <c r="AA30" s="7"/>
      <c r="AB30" s="7"/>
      <c r="AD30" s="7"/>
      <c r="AE30" s="7"/>
      <c r="AG30" s="7"/>
    </row>
    <row r="31" spans="1:33" x14ac:dyDescent="0.35">
      <c r="A31" s="7"/>
      <c r="B31" s="7"/>
      <c r="P31" s="7"/>
      <c r="AA31" s="7"/>
      <c r="AB31" s="7"/>
      <c r="AD31" s="7"/>
      <c r="AE31" s="7"/>
      <c r="AG31" s="7"/>
    </row>
    <row r="32" spans="1:33" x14ac:dyDescent="0.35">
      <c r="A32" s="7"/>
      <c r="B32" s="7"/>
      <c r="P32" s="7"/>
      <c r="AA32" s="7"/>
      <c r="AB32" s="7"/>
      <c r="AD32" s="7"/>
      <c r="AE32" s="7"/>
      <c r="AG32" s="7"/>
    </row>
    <row r="33" spans="1:33" x14ac:dyDescent="0.35">
      <c r="A33" s="7"/>
      <c r="B33" s="7"/>
      <c r="P33" s="7"/>
      <c r="AA33" s="7"/>
      <c r="AB33" s="7"/>
      <c r="AD33" s="7"/>
      <c r="AE33" s="7"/>
      <c r="AG33" s="7"/>
    </row>
    <row r="34" spans="1:33" x14ac:dyDescent="0.35">
      <c r="A34" s="7"/>
      <c r="B34" s="7"/>
      <c r="P34" s="7"/>
      <c r="AA34" s="7"/>
      <c r="AB34" s="7"/>
      <c r="AD34" s="7"/>
      <c r="AE34" s="7"/>
      <c r="AG34" s="7"/>
    </row>
    <row r="35" spans="1:33" x14ac:dyDescent="0.35">
      <c r="A35" s="7"/>
      <c r="B35" s="7"/>
      <c r="P35" s="7"/>
      <c r="AA35" s="7"/>
      <c r="AB35" s="7"/>
      <c r="AD35" s="7"/>
      <c r="AE35" s="7"/>
      <c r="AG35" s="7"/>
    </row>
    <row r="36" spans="1:33" x14ac:dyDescent="0.35">
      <c r="A36" s="7"/>
      <c r="B36" s="7"/>
      <c r="P36" s="7"/>
      <c r="AA36" s="7"/>
      <c r="AB36" s="7"/>
      <c r="AD36" s="7"/>
      <c r="AE36" s="7"/>
      <c r="AG36" s="7"/>
    </row>
    <row r="37" spans="1:33" x14ac:dyDescent="0.35">
      <c r="A37" s="7"/>
      <c r="B37" s="7"/>
      <c r="P37" s="7"/>
      <c r="AA37" s="7"/>
      <c r="AB37" s="7"/>
      <c r="AD37" s="7"/>
      <c r="AE37" s="7"/>
      <c r="AG37" s="7"/>
    </row>
    <row r="38" spans="1:33" x14ac:dyDescent="0.35">
      <c r="A38" s="7"/>
      <c r="B38" s="7"/>
      <c r="P38" s="7"/>
      <c r="AA38" s="7"/>
      <c r="AB38" s="7"/>
      <c r="AD38" s="7"/>
      <c r="AE38" s="7"/>
      <c r="AG38" s="7"/>
    </row>
    <row r="39" spans="1:33" x14ac:dyDescent="0.35">
      <c r="A39" s="7"/>
      <c r="B39" s="7"/>
      <c r="P39" s="7"/>
      <c r="AA39" s="7"/>
      <c r="AB39" s="7"/>
      <c r="AD39" s="7"/>
      <c r="AE39" s="7"/>
      <c r="AG39" s="7"/>
    </row>
    <row r="40" spans="1:33" x14ac:dyDescent="0.35">
      <c r="A40" s="7"/>
      <c r="B40" s="7"/>
      <c r="P40" s="7"/>
      <c r="AA40" s="7"/>
      <c r="AB40" s="7"/>
      <c r="AD40" s="7"/>
      <c r="AE40" s="7"/>
      <c r="AG40" s="7"/>
    </row>
    <row r="41" spans="1:33" x14ac:dyDescent="0.35">
      <c r="A41" s="7"/>
      <c r="B41" s="7"/>
      <c r="P41" s="7"/>
      <c r="AA41" s="7"/>
      <c r="AB41" s="7"/>
      <c r="AD41" s="7"/>
      <c r="AE41" s="7"/>
      <c r="AG41" s="7"/>
    </row>
    <row r="42" spans="1:33" x14ac:dyDescent="0.35">
      <c r="A42" s="7"/>
      <c r="B42" s="7"/>
      <c r="P42" s="7"/>
      <c r="AA42" s="7"/>
      <c r="AB42" s="7"/>
      <c r="AD42" s="7"/>
      <c r="AE42" s="7"/>
      <c r="AG42" s="7"/>
    </row>
    <row r="43" spans="1:33" x14ac:dyDescent="0.35">
      <c r="A43" s="7"/>
      <c r="B43" s="7"/>
      <c r="P43" s="7"/>
      <c r="AA43" s="7"/>
      <c r="AB43" s="7"/>
      <c r="AD43" s="7"/>
      <c r="AE43" s="7"/>
      <c r="AG43" s="7"/>
    </row>
    <row r="44" spans="1:33" x14ac:dyDescent="0.35">
      <c r="A44" s="7"/>
      <c r="B44" s="7"/>
      <c r="P44" s="7"/>
      <c r="AA44" s="7"/>
      <c r="AB44" s="7"/>
      <c r="AD44" s="7"/>
      <c r="AE44" s="7"/>
      <c r="AG44" s="7"/>
    </row>
    <row r="45" spans="1:33" x14ac:dyDescent="0.35">
      <c r="A45" s="7"/>
      <c r="B45" s="7"/>
      <c r="P45" s="7"/>
      <c r="AA45" s="7"/>
      <c r="AB45" s="7"/>
      <c r="AD45" s="7"/>
      <c r="AE45" s="7"/>
      <c r="AG45" s="7"/>
    </row>
    <row r="46" spans="1:33" x14ac:dyDescent="0.35">
      <c r="A46" s="7"/>
      <c r="B46" s="7"/>
      <c r="P46" s="7"/>
      <c r="AA46" s="7"/>
      <c r="AB46" s="7"/>
      <c r="AD46" s="7"/>
      <c r="AE46" s="7"/>
      <c r="AG46" s="7"/>
    </row>
    <row r="47" spans="1:33" x14ac:dyDescent="0.35">
      <c r="A47" s="7"/>
      <c r="B47" s="7"/>
      <c r="P47" s="7"/>
      <c r="AA47" s="7"/>
      <c r="AB47" s="7"/>
      <c r="AD47" s="7"/>
      <c r="AE47" s="7"/>
      <c r="AG47" s="7"/>
    </row>
    <row r="48" spans="1:33" x14ac:dyDescent="0.35">
      <c r="A48" s="7"/>
      <c r="B48" s="7"/>
      <c r="P48" s="7"/>
      <c r="AA48" s="7"/>
      <c r="AB48" s="7"/>
      <c r="AD48" s="7"/>
      <c r="AE48" s="7"/>
      <c r="AG48" s="7"/>
    </row>
    <row r="49" spans="1:33" x14ac:dyDescent="0.35">
      <c r="A49" s="7"/>
      <c r="B49" s="7"/>
      <c r="P49" s="7"/>
      <c r="AA49" s="7"/>
      <c r="AB49" s="7"/>
      <c r="AD49" s="7"/>
      <c r="AE49" s="7"/>
      <c r="AG49" s="7"/>
    </row>
    <row r="50" spans="1:33" x14ac:dyDescent="0.35">
      <c r="A50" s="7"/>
      <c r="B50" s="7"/>
      <c r="P50" s="7"/>
      <c r="AA50" s="7"/>
      <c r="AB50" s="7"/>
      <c r="AD50" s="7"/>
      <c r="AE50" s="7"/>
      <c r="AG50" s="7"/>
    </row>
    <row r="51" spans="1:33" x14ac:dyDescent="0.35">
      <c r="A51" s="7"/>
      <c r="B51" s="7"/>
      <c r="P51" s="7"/>
      <c r="AA51" s="7"/>
      <c r="AB51" s="7"/>
      <c r="AD51" s="7"/>
      <c r="AE51" s="7"/>
      <c r="AG51" s="7"/>
    </row>
    <row r="52" spans="1:33" x14ac:dyDescent="0.35">
      <c r="A52" s="7"/>
      <c r="B52" s="7"/>
      <c r="P52" s="7"/>
      <c r="AA52" s="7"/>
      <c r="AB52" s="7"/>
      <c r="AD52" s="7"/>
      <c r="AE52" s="7"/>
      <c r="AG52" s="7"/>
    </row>
    <row r="53" spans="1:33" x14ac:dyDescent="0.35">
      <c r="A53" s="7"/>
      <c r="B53" s="7"/>
      <c r="P53" s="7"/>
      <c r="AA53" s="7"/>
      <c r="AB53" s="7"/>
      <c r="AD53" s="7"/>
      <c r="AE53" s="7"/>
      <c r="AG53" s="7"/>
    </row>
    <row r="54" spans="1:33" x14ac:dyDescent="0.35">
      <c r="A54" s="7"/>
      <c r="B54" s="7"/>
      <c r="P54" s="7"/>
      <c r="AD54" s="7"/>
      <c r="AE54" s="7"/>
      <c r="AG54" s="7"/>
    </row>
    <row r="55" spans="1:33" x14ac:dyDescent="0.35">
      <c r="A55" s="7"/>
      <c r="B55" s="7"/>
      <c r="P55" s="7"/>
      <c r="AD55" s="7"/>
      <c r="AE55" s="7"/>
      <c r="AG55" s="7"/>
    </row>
    <row r="56" spans="1:33" x14ac:dyDescent="0.35">
      <c r="A56" s="7"/>
      <c r="B56" s="7"/>
      <c r="P56" s="7"/>
      <c r="AD56" s="7"/>
      <c r="AE56" s="7"/>
      <c r="AG56" s="7"/>
    </row>
    <row r="57" spans="1:33" x14ac:dyDescent="0.35">
      <c r="A57" s="7"/>
      <c r="B57" s="7"/>
      <c r="P57" s="7"/>
      <c r="AD57" s="7"/>
      <c r="AE57" s="7"/>
      <c r="AG57" s="7"/>
    </row>
    <row r="58" spans="1:33" x14ac:dyDescent="0.35">
      <c r="A58" s="7"/>
      <c r="B58" s="7"/>
      <c r="P58" s="7"/>
      <c r="AD58" s="7"/>
      <c r="AE58" s="7"/>
      <c r="AG58" s="7"/>
    </row>
    <row r="59" spans="1:33" x14ac:dyDescent="0.35">
      <c r="A59" s="7"/>
      <c r="B59" s="7"/>
      <c r="P59" s="7"/>
      <c r="AD59" s="7"/>
      <c r="AE59" s="7"/>
      <c r="AG59" s="7"/>
    </row>
    <row r="60" spans="1:33" x14ac:dyDescent="0.35">
      <c r="A60" s="7"/>
      <c r="B60" s="7"/>
      <c r="P60" s="7"/>
      <c r="AD60" s="7"/>
      <c r="AE60" s="7"/>
      <c r="AG60" s="7"/>
    </row>
    <row r="61" spans="1:33" x14ac:dyDescent="0.35">
      <c r="A61" s="7"/>
      <c r="B61" s="7"/>
      <c r="P61" s="7"/>
      <c r="AD61" s="7"/>
      <c r="AE61" s="7"/>
      <c r="AG61" s="7"/>
    </row>
    <row r="62" spans="1:33" x14ac:dyDescent="0.35">
      <c r="A62" s="7"/>
      <c r="B62" s="7"/>
      <c r="P62" s="7"/>
      <c r="AD62" s="7"/>
      <c r="AE62" s="7"/>
      <c r="AG62" s="7"/>
    </row>
    <row r="63" spans="1:33" x14ac:dyDescent="0.35">
      <c r="A63" s="7"/>
      <c r="B63" s="7"/>
      <c r="P63" s="7"/>
      <c r="AD63" s="7"/>
      <c r="AE63" s="7"/>
      <c r="AG63" s="7"/>
    </row>
    <row r="64" spans="1:33" x14ac:dyDescent="0.35">
      <c r="A64" s="7"/>
      <c r="B64" s="7"/>
      <c r="P64" s="7"/>
      <c r="AD64" s="7"/>
      <c r="AE64" s="7"/>
      <c r="AG64" s="7"/>
    </row>
    <row r="65" spans="1:33" x14ac:dyDescent="0.35">
      <c r="A65" s="7"/>
      <c r="B65" s="7"/>
      <c r="P65" s="7"/>
      <c r="AD65" s="7"/>
      <c r="AE65" s="7"/>
      <c r="AG65" s="7"/>
    </row>
    <row r="66" spans="1:33" x14ac:dyDescent="0.35">
      <c r="A66" s="7"/>
      <c r="B66" s="7"/>
      <c r="P66" s="7"/>
      <c r="AD66" s="7"/>
      <c r="AE66" s="7"/>
      <c r="AG66" s="7"/>
    </row>
    <row r="67" spans="1:33" x14ac:dyDescent="0.35">
      <c r="A67" s="7"/>
      <c r="B67" s="7"/>
      <c r="P67" s="7"/>
      <c r="AD67" s="7"/>
      <c r="AE67" s="7"/>
      <c r="AG67" s="7"/>
    </row>
    <row r="68" spans="1:33" x14ac:dyDescent="0.35">
      <c r="A68" s="7"/>
      <c r="B68" s="7"/>
      <c r="P68" s="7"/>
      <c r="AD68" s="7"/>
      <c r="AE68" s="7"/>
      <c r="AG68" s="7"/>
    </row>
    <row r="69" spans="1:33" x14ac:dyDescent="0.35">
      <c r="A69" s="7"/>
      <c r="B69" s="7"/>
      <c r="P69" s="7"/>
      <c r="AD69" s="7"/>
      <c r="AE69" s="7"/>
      <c r="AG69" s="7"/>
    </row>
    <row r="70" spans="1:33" x14ac:dyDescent="0.35">
      <c r="A70" s="7"/>
      <c r="B70" s="7"/>
      <c r="P70" s="7"/>
      <c r="AD70" s="7"/>
      <c r="AE70" s="7"/>
      <c r="AG70" s="7"/>
    </row>
    <row r="71" spans="1:33" x14ac:dyDescent="0.35">
      <c r="A71" s="7"/>
      <c r="B71" s="7"/>
      <c r="P71" s="7"/>
      <c r="AD71" s="7"/>
      <c r="AE71" s="7"/>
      <c r="AG71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64165-03D6-467D-8F00-FC1B5F1E6062}">
  <dimension ref="A1:P2"/>
  <sheetViews>
    <sheetView workbookViewId="0">
      <selection sqref="A1:P1"/>
    </sheetView>
  </sheetViews>
  <sheetFormatPr defaultRowHeight="14.5" x14ac:dyDescent="0.35"/>
  <cols>
    <col min="1" max="1" width="10.453125" bestFit="1" customWidth="1"/>
    <col min="2" max="2" width="11.81640625" bestFit="1" customWidth="1"/>
    <col min="3" max="3" width="9.7265625" bestFit="1" customWidth="1"/>
    <col min="4" max="4" width="14.6328125" bestFit="1" customWidth="1"/>
    <col min="5" max="5" width="17.54296875" bestFit="1" customWidth="1"/>
    <col min="6" max="6" width="15.6328125" bestFit="1" customWidth="1"/>
    <col min="7" max="7" width="16.08984375" bestFit="1" customWidth="1"/>
    <col min="8" max="8" width="13.1796875" bestFit="1" customWidth="1"/>
    <col min="9" max="9" width="15.453125" bestFit="1" customWidth="1"/>
    <col min="10" max="10" width="16.453125" bestFit="1" customWidth="1"/>
    <col min="11" max="11" width="6.6328125" bestFit="1" customWidth="1"/>
    <col min="12" max="12" width="3.6328125" bestFit="1" customWidth="1"/>
    <col min="13" max="13" width="8.1796875" bestFit="1" customWidth="1"/>
    <col min="14" max="14" width="11.7265625" bestFit="1" customWidth="1"/>
    <col min="15" max="15" width="10.453125" bestFit="1" customWidth="1"/>
    <col min="16" max="16" width="8.54296875" bestFit="1" customWidth="1"/>
  </cols>
  <sheetData>
    <row r="1" spans="1:16" x14ac:dyDescent="0.35">
      <c r="A1" t="s">
        <v>58</v>
      </c>
      <c r="B1" t="s">
        <v>2</v>
      </c>
      <c r="C1" t="s">
        <v>54</v>
      </c>
      <c r="D1" t="s">
        <v>49</v>
      </c>
      <c r="E1" t="s">
        <v>19</v>
      </c>
      <c r="F1" t="s">
        <v>20</v>
      </c>
      <c r="G1" t="s">
        <v>21</v>
      </c>
      <c r="H1" t="s">
        <v>12</v>
      </c>
      <c r="I1" t="s">
        <v>9</v>
      </c>
      <c r="J1" t="s">
        <v>50</v>
      </c>
      <c r="K1" t="s">
        <v>10</v>
      </c>
      <c r="L1" t="s">
        <v>6</v>
      </c>
      <c r="M1" t="s">
        <v>11</v>
      </c>
      <c r="N1" t="s">
        <v>22</v>
      </c>
      <c r="O1" t="s">
        <v>23</v>
      </c>
      <c r="P1" t="s">
        <v>5</v>
      </c>
    </row>
    <row r="2" spans="1:16" x14ac:dyDescent="0.35">
      <c r="A2" s="70" t="s">
        <v>65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D2EF-FFF0-472F-83A3-03274834ACE9}">
  <dimension ref="A1:M1"/>
  <sheetViews>
    <sheetView workbookViewId="0">
      <selection sqref="A1:M1"/>
    </sheetView>
  </sheetViews>
  <sheetFormatPr defaultRowHeight="14.5" x14ac:dyDescent="0.35"/>
  <cols>
    <col min="1" max="1" width="11.81640625" bestFit="1" customWidth="1"/>
    <col min="2" max="2" width="14.7265625" bestFit="1" customWidth="1"/>
    <col min="3" max="3" width="9.81640625" bestFit="1" customWidth="1"/>
    <col min="4" max="4" width="9.453125" bestFit="1" customWidth="1"/>
    <col min="5" max="5" width="6.6328125" bestFit="1" customWidth="1"/>
    <col min="6" max="6" width="8.54296875" bestFit="1" customWidth="1"/>
    <col min="7" max="7" width="9.26953125" bestFit="1" customWidth="1"/>
    <col min="8" max="8" width="13.1796875" bestFit="1" customWidth="1"/>
    <col min="9" max="9" width="12.6328125" bestFit="1" customWidth="1"/>
    <col min="10" max="10" width="12.7265625" bestFit="1" customWidth="1"/>
    <col min="11" max="11" width="13.6328125" bestFit="1" customWidth="1"/>
    <col min="12" max="12" width="3.6328125" bestFit="1" customWidth="1"/>
    <col min="13" max="13" width="8.1796875" bestFit="1" customWidth="1"/>
  </cols>
  <sheetData>
    <row r="1" spans="1:13" x14ac:dyDescent="0.35">
      <c r="A1" t="s">
        <v>2</v>
      </c>
      <c r="B1" t="s">
        <v>107</v>
      </c>
      <c r="C1" t="s">
        <v>3</v>
      </c>
      <c r="D1" t="s">
        <v>4</v>
      </c>
      <c r="E1" t="s">
        <v>10</v>
      </c>
      <c r="F1" t="s">
        <v>5</v>
      </c>
      <c r="G1" t="s">
        <v>67</v>
      </c>
      <c r="H1" t="s">
        <v>12</v>
      </c>
      <c r="I1" t="s">
        <v>8</v>
      </c>
      <c r="J1" t="s">
        <v>108</v>
      </c>
      <c r="K1" t="s">
        <v>109</v>
      </c>
      <c r="L1" t="s">
        <v>6</v>
      </c>
      <c r="M1" t="s">
        <v>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93C4-60B8-4B91-9629-4C9B67C6B5A5}">
  <dimension ref="A1:L1"/>
  <sheetViews>
    <sheetView workbookViewId="0">
      <selection activeCell="L1" sqref="A1:L1"/>
    </sheetView>
  </sheetViews>
  <sheetFormatPr defaultRowHeight="14.5" x14ac:dyDescent="0.35"/>
  <cols>
    <col min="1" max="1" width="16.08984375" bestFit="1" customWidth="1"/>
    <col min="2" max="2" width="11.81640625" bestFit="1" customWidth="1"/>
    <col min="3" max="3" width="9.81640625" bestFit="1" customWidth="1"/>
    <col min="4" max="4" width="9.453125" bestFit="1" customWidth="1"/>
    <col min="5" max="5" width="8.54296875" bestFit="1" customWidth="1"/>
    <col min="6" max="6" width="3.6328125" bestFit="1" customWidth="1"/>
    <col min="7" max="7" width="7.1796875" bestFit="1" customWidth="1"/>
    <col min="8" max="8" width="10.08984375" bestFit="1" customWidth="1"/>
    <col min="9" max="9" width="12.6328125" bestFit="1" customWidth="1"/>
    <col min="10" max="10" width="15.453125" bestFit="1" customWidth="1"/>
    <col min="11" max="11" width="6.6328125" bestFit="1" customWidth="1"/>
    <col min="12" max="12" width="8.1796875" bestFit="1" customWidth="1"/>
  </cols>
  <sheetData>
    <row r="1" spans="1:12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69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DB2-7D78-42B6-8246-49FEC209306E}">
  <dimension ref="A1:L2"/>
  <sheetViews>
    <sheetView workbookViewId="0">
      <selection activeCell="L1" sqref="A1:L1"/>
    </sheetView>
  </sheetViews>
  <sheetFormatPr defaultRowHeight="14.5" x14ac:dyDescent="0.35"/>
  <cols>
    <col min="1" max="1" width="16.08984375" bestFit="1" customWidth="1"/>
    <col min="2" max="2" width="11.81640625" bestFit="1" customWidth="1"/>
    <col min="3" max="3" width="9.81640625" bestFit="1" customWidth="1"/>
    <col min="4" max="4" width="9.453125" bestFit="1" customWidth="1"/>
    <col min="5" max="5" width="8.54296875" bestFit="1" customWidth="1"/>
    <col min="6" max="6" width="3.6328125" bestFit="1" customWidth="1"/>
    <col min="7" max="7" width="7.1796875" bestFit="1" customWidth="1"/>
    <col min="8" max="8" width="10.08984375" bestFit="1" customWidth="1"/>
    <col min="9" max="9" width="36" bestFit="1" customWidth="1"/>
    <col min="10" max="10" width="15.453125" bestFit="1" customWidth="1"/>
    <col min="11" max="11" width="6.6328125" bestFit="1" customWidth="1"/>
    <col min="12" max="12" width="8.1796875" bestFit="1" customWidth="1"/>
  </cols>
  <sheetData>
    <row r="1" spans="1:12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69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I2" s="69" t="s">
        <v>114</v>
      </c>
    </row>
  </sheetData>
  <hyperlinks>
    <hyperlink ref="I2" r:id="rId1" xr:uid="{555D77DB-F9B8-4FDA-9394-FD72F811223B}"/>
  </hyperlinks>
  <pageMargins left="0.7" right="0.7" top="0.75" bottom="0.75" header="0.3" footer="0.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896C-A82D-432C-99C5-53C8DC57BAA5}">
  <dimension ref="A1:L2"/>
  <sheetViews>
    <sheetView workbookViewId="0">
      <selection sqref="A1:L1"/>
    </sheetView>
  </sheetViews>
  <sheetFormatPr defaultRowHeight="14.5" x14ac:dyDescent="0.35"/>
  <cols>
    <col min="1" max="1" width="16.08984375" bestFit="1" customWidth="1"/>
    <col min="2" max="2" width="11.81640625" bestFit="1" customWidth="1"/>
    <col min="3" max="3" width="9.81640625" bestFit="1" customWidth="1"/>
    <col min="4" max="4" width="9.453125" bestFit="1" customWidth="1"/>
    <col min="5" max="5" width="8.54296875" bestFit="1" customWidth="1"/>
    <col min="6" max="6" width="3.6328125" bestFit="1" customWidth="1"/>
    <col min="7" max="7" width="7.1796875" bestFit="1" customWidth="1"/>
    <col min="8" max="8" width="10.08984375" bestFit="1" customWidth="1"/>
    <col min="9" max="9" width="36.1796875" bestFit="1" customWidth="1"/>
    <col min="10" max="10" width="15.453125" bestFit="1" customWidth="1"/>
    <col min="11" max="11" width="6.6328125" bestFit="1" customWidth="1"/>
    <col min="12" max="12" width="8.1796875" bestFit="1" customWidth="1"/>
  </cols>
  <sheetData>
    <row r="1" spans="1:12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69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I2" s="69" t="s">
        <v>113</v>
      </c>
    </row>
  </sheetData>
  <hyperlinks>
    <hyperlink ref="I2" r:id="rId1" xr:uid="{4459C5F4-8918-447D-82DA-3C06A473E07B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C47C-78B7-430C-BE16-77452653287D}">
  <sheetPr codeName="Sheet2">
    <tabColor theme="9" tint="-0.499984740745262"/>
  </sheetPr>
  <dimension ref="B2:AA77"/>
  <sheetViews>
    <sheetView zoomScale="90" zoomScaleNormal="90" workbookViewId="0">
      <selection activeCell="C11" sqref="C11"/>
    </sheetView>
  </sheetViews>
  <sheetFormatPr defaultColWidth="8.54296875" defaultRowHeight="14.5" x14ac:dyDescent="0.35"/>
  <cols>
    <col min="1" max="1" width="8.54296875" style="1"/>
    <col min="2" max="2" width="29.453125" style="1" bestFit="1" customWidth="1"/>
    <col min="3" max="3" width="16.81640625" style="1" bestFit="1" customWidth="1"/>
    <col min="4" max="4" width="15.81640625" style="1" customWidth="1"/>
    <col min="5" max="5" width="18.26953125" style="1" bestFit="1" customWidth="1"/>
    <col min="6" max="6" width="18.1796875" style="1" customWidth="1"/>
    <col min="7" max="7" width="15.81640625" style="1" customWidth="1"/>
    <col min="8" max="8" width="14.54296875" style="1" bestFit="1" customWidth="1"/>
    <col min="9" max="9" width="15.7265625" style="1" bestFit="1" customWidth="1"/>
    <col min="10" max="11" width="13.1796875" style="1" customWidth="1"/>
    <col min="12" max="12" width="13.90625" style="1" bestFit="1" customWidth="1"/>
    <col min="13" max="13" width="6.54296875" style="1" customWidth="1"/>
    <col min="14" max="14" width="4.54296875" style="1" customWidth="1"/>
    <col min="15" max="15" width="10.453125" style="1" customWidth="1"/>
    <col min="16" max="16" width="8.54296875" style="1"/>
    <col min="21" max="21" width="31.7265625" style="1" bestFit="1" customWidth="1"/>
    <col min="22" max="23" width="8.54296875" style="6"/>
    <col min="24" max="24" width="3.81640625" style="1" customWidth="1"/>
    <col min="25" max="25" width="15.81640625" style="1" customWidth="1"/>
    <col min="26" max="26" width="7" style="6" customWidth="1"/>
    <col min="27" max="27" width="7.7265625" style="6" customWidth="1"/>
    <col min="28" max="28" width="8.54296875" style="1"/>
    <col min="29" max="29" width="16.26953125" style="1" bestFit="1" customWidth="1"/>
    <col min="30" max="16384" width="8.54296875" style="1"/>
  </cols>
  <sheetData>
    <row r="2" spans="2:27" x14ac:dyDescent="0.35">
      <c r="E2" s="2" t="s">
        <v>0</v>
      </c>
      <c r="F2" s="3"/>
    </row>
    <row r="3" spans="2:27" x14ac:dyDescent="0.35">
      <c r="E3" s="4">
        <v>44986</v>
      </c>
      <c r="F3" s="5">
        <f>MONTH(E3)</f>
        <v>3</v>
      </c>
      <c r="G3" s="8" t="s">
        <v>14</v>
      </c>
      <c r="H3" s="8" t="s">
        <v>15</v>
      </c>
      <c r="I3" s="8"/>
    </row>
    <row r="4" spans="2:27" x14ac:dyDescent="0.35">
      <c r="E4" s="34">
        <f ca="1">TODAY()</f>
        <v>44993</v>
      </c>
      <c r="F4" s="29">
        <f>F3-1</f>
        <v>2</v>
      </c>
      <c r="G4" s="35">
        <f ca="1">E4-WEEKDAY(E4,2)+1</f>
        <v>44991</v>
      </c>
      <c r="H4" s="35">
        <f ca="1">E4+7-WEEKDAY(E4,2)</f>
        <v>44997</v>
      </c>
      <c r="I4" s="35"/>
    </row>
    <row r="5" spans="2:27" x14ac:dyDescent="0.35">
      <c r="E5" s="1">
        <f ca="1">YEAR(E4)</f>
        <v>2023</v>
      </c>
      <c r="G5" s="9"/>
      <c r="H5" s="10"/>
      <c r="I5" s="10"/>
    </row>
    <row r="6" spans="2:27" x14ac:dyDescent="0.35">
      <c r="G6" s="5" t="s">
        <v>16</v>
      </c>
      <c r="H6" s="5" t="s">
        <v>17</v>
      </c>
      <c r="I6" s="5"/>
    </row>
    <row r="7" spans="2:27" x14ac:dyDescent="0.35">
      <c r="G7" s="35">
        <f ca="1">G4-7</f>
        <v>44984</v>
      </c>
      <c r="H7" s="35">
        <f ca="1">H4-7</f>
        <v>44990</v>
      </c>
      <c r="I7" s="35"/>
    </row>
    <row r="9" spans="2:27" x14ac:dyDescent="0.35">
      <c r="B9" s="83" t="s">
        <v>105</v>
      </c>
      <c r="C9" s="83"/>
      <c r="D9" s="83"/>
      <c r="E9" s="83"/>
      <c r="F9" s="83"/>
      <c r="G9" s="83"/>
      <c r="H9" s="83"/>
      <c r="I9" s="83"/>
      <c r="J9" s="83"/>
      <c r="K9" s="83"/>
      <c r="L9" s="83"/>
      <c r="T9" s="1"/>
      <c r="U9" s="6"/>
      <c r="W9" s="1"/>
      <c r="Y9" s="6"/>
      <c r="AA9" s="1"/>
    </row>
    <row r="10" spans="2:27" x14ac:dyDescent="0.35">
      <c r="B10" s="66"/>
      <c r="C10" s="66" t="s">
        <v>70</v>
      </c>
      <c r="D10" s="66" t="s">
        <v>94</v>
      </c>
      <c r="E10" s="66" t="s">
        <v>91</v>
      </c>
      <c r="F10" s="66" t="s">
        <v>92</v>
      </c>
      <c r="G10" s="66" t="s">
        <v>93</v>
      </c>
      <c r="H10" s="66" t="s">
        <v>66</v>
      </c>
      <c r="I10" s="66" t="s">
        <v>78</v>
      </c>
      <c r="J10" s="66" t="s">
        <v>72</v>
      </c>
      <c r="K10" s="66" t="s">
        <v>77</v>
      </c>
      <c r="L10" s="66"/>
      <c r="T10" s="1"/>
      <c r="U10" s="6"/>
      <c r="W10" s="1"/>
      <c r="Y10" s="6"/>
      <c r="AA10" s="1"/>
    </row>
    <row r="11" spans="2:27" x14ac:dyDescent="0.35">
      <c r="B11" s="76" t="s">
        <v>106</v>
      </c>
      <c r="C11" s="28" t="e">
        <f>COUNTIFS(#REF!,M11,#REF!,"active")</f>
        <v>#REF!</v>
      </c>
      <c r="D11" s="17">
        <f>SUMIFS('All subscriptions'!$E:$E,'All subscriptions'!$G:$G,"active",'All subscriptions'!$A:$A,DASHBOARD!L11)</f>
        <v>0</v>
      </c>
      <c r="E11" s="33">
        <f>COUNTIFS(Renewals!$A:$A,MONTH(DASHBOARD!$F$3),Renewals!$E:$E,"active",Renewals!$C:$C,DASHBOARD!L11)</f>
        <v>0</v>
      </c>
      <c r="F11" s="64" t="e">
        <f>SUMIFS(Renewals!$G:$G,Renewals!$A$1,MONTH(DASHBOARD!$F$3),Renewals!$E:$E,"active",Renewals!$C:$C,DASHBOARD!L11)</f>
        <v>#VALUE!</v>
      </c>
      <c r="G11" s="33">
        <f>COUNTIF(Cancelled!$D:$D,DASHBOARD!M11)</f>
        <v>0</v>
      </c>
      <c r="H11" s="33">
        <f>COUNTIFS('All subscriptions'!$G:$G,"*failed*",'All subscriptions'!$A:$A,DASHBOARD!L11)</f>
        <v>0</v>
      </c>
      <c r="I11" s="33">
        <f>COUNTIFS('All subscriptions'!$G:$G,"upgraded",'All subscriptions'!$A:$A,DASHBOARD!L11)</f>
        <v>0</v>
      </c>
      <c r="J11" s="33">
        <f>COUNTIFS('New this month'!$E:$E,DASHBOARD!M11)</f>
        <v>0</v>
      </c>
      <c r="K11" s="33">
        <f>COUNTIFS('New last month '!$E:$E,DASHBOARD!M11)</f>
        <v>0</v>
      </c>
      <c r="L11" s="75" t="s">
        <v>115</v>
      </c>
      <c r="M11" s="75" t="s">
        <v>116</v>
      </c>
      <c r="T11" s="1"/>
      <c r="U11" s="6"/>
      <c r="W11" s="1"/>
      <c r="Y11" s="6"/>
      <c r="AA11" s="1"/>
    </row>
    <row r="12" spans="2:27" x14ac:dyDescent="0.35">
      <c r="B12" s="76" t="s">
        <v>106</v>
      </c>
      <c r="C12" s="28" t="e">
        <f>COUNTIFS('[1]Active members'!$D:$D,M12,'[1]Active members'!$A:$A,"active")</f>
        <v>#VALUE!</v>
      </c>
      <c r="D12" s="17">
        <f>SUMIFS('All subscriptions'!$E:$E,'All subscriptions'!$G:$G,"active",'All subscriptions'!$A:$A,DASHBOARD!L12)</f>
        <v>0</v>
      </c>
      <c r="E12" s="33">
        <f>COUNTIFS(Renewals!$A:$A,MONTH(DASHBOARD!$F$3),Renewals!$E:$E,"active",Renewals!$C:$C,DASHBOARD!L12)</f>
        <v>0</v>
      </c>
      <c r="F12" s="64" t="e">
        <f>SUMIFS(Renewals!$G:$G,Renewals!$A$1,MONTH(DASHBOARD!$F$3),Renewals!$E:$E,"active",Renewals!$C:$C,DASHBOARD!L12)</f>
        <v>#VALUE!</v>
      </c>
      <c r="G12" s="33">
        <f>COUNTIF(Cancelled!$D:$D,DASHBOARD!M12)</f>
        <v>0</v>
      </c>
      <c r="H12" s="33">
        <f>COUNTIFS('All subscriptions'!$G:$G,"*failed*",'All subscriptions'!$A:$A,DASHBOARD!L12)</f>
        <v>0</v>
      </c>
      <c r="I12" s="33">
        <f>COUNTIFS('All subscriptions'!$G:$G,"upgraded",'All subscriptions'!$A:$A,DASHBOARD!L12)</f>
        <v>0</v>
      </c>
      <c r="J12" s="33">
        <f>COUNTIFS('New this month'!$E:$E,DASHBOARD!M12)</f>
        <v>0</v>
      </c>
      <c r="K12" s="33">
        <f>COUNTIFS('New last month '!$E:$E,DASHBOARD!M12)</f>
        <v>0</v>
      </c>
      <c r="L12" s="75" t="s">
        <v>115</v>
      </c>
      <c r="M12" s="75" t="s">
        <v>116</v>
      </c>
      <c r="T12" s="1"/>
      <c r="U12" s="6"/>
      <c r="W12" s="1"/>
      <c r="Y12" s="6"/>
      <c r="AA12" s="1"/>
    </row>
    <row r="13" spans="2:27" x14ac:dyDescent="0.35">
      <c r="B13" s="76" t="s">
        <v>106</v>
      </c>
      <c r="C13" s="28" t="e">
        <f>COUNTIFS('[1]Active members'!$D:$D,M13,'[1]Active members'!$A:$A,"active")</f>
        <v>#VALUE!</v>
      </c>
      <c r="D13" s="17">
        <f>SUMIFS('All subscriptions'!$E:$E,'All subscriptions'!$G:$G,"active",'All subscriptions'!$A:$A,DASHBOARD!L13)</f>
        <v>0</v>
      </c>
      <c r="E13" s="33">
        <f>COUNTIFS(Renewals!$A:$A,MONTH(DASHBOARD!$F$3),Renewals!$E:$E,"active",Renewals!$C:$C,DASHBOARD!L13)</f>
        <v>0</v>
      </c>
      <c r="F13" s="64" t="e">
        <f>SUMIFS(Renewals!$G:$G,Renewals!$A$1,MONTH(DASHBOARD!$F$3),Renewals!$E:$E,"active",Renewals!$C:$C,DASHBOARD!L13)</f>
        <v>#VALUE!</v>
      </c>
      <c r="G13" s="33">
        <f>COUNTIF(Cancelled!$D:$D,DASHBOARD!M13)</f>
        <v>0</v>
      </c>
      <c r="H13" s="33">
        <f>COUNTIFS('All subscriptions'!$G:$G,"*failed*",'All subscriptions'!$A:$A,DASHBOARD!L13)</f>
        <v>0</v>
      </c>
      <c r="I13" s="33">
        <f>COUNTIFS('All subscriptions'!$G:$G,"upgraded",'All subscriptions'!$A:$A,DASHBOARD!L13)</f>
        <v>0</v>
      </c>
      <c r="J13" s="33">
        <f>COUNTIFS('New this month'!$E:$E,DASHBOARD!M13)</f>
        <v>0</v>
      </c>
      <c r="K13" s="33">
        <f>COUNTIFS('New last month '!$E:$E,DASHBOARD!M13)</f>
        <v>0</v>
      </c>
      <c r="L13" s="75" t="s">
        <v>115</v>
      </c>
      <c r="M13" s="75" t="s">
        <v>116</v>
      </c>
      <c r="T13" s="1"/>
      <c r="U13" s="6"/>
      <c r="W13" s="1"/>
      <c r="Y13" s="6"/>
      <c r="AA13" s="1"/>
    </row>
    <row r="14" spans="2:27" x14ac:dyDescent="0.35">
      <c r="B14" s="76" t="s">
        <v>106</v>
      </c>
      <c r="C14" s="28" t="e">
        <f>COUNTIFS('[1]Active members'!$D:$D,M14,'[1]Active members'!$A:$A,"active")</f>
        <v>#VALUE!</v>
      </c>
      <c r="D14" s="17">
        <f>SUMIFS('All subscriptions'!$E:$E,'All subscriptions'!$G:$G,"active",'All subscriptions'!$A:$A,DASHBOARD!L14)</f>
        <v>0</v>
      </c>
      <c r="E14" s="33">
        <f>COUNTIFS(Renewals!$A:$A,MONTH(DASHBOARD!$F$3),Renewals!$E:$E,"active",Renewals!$C:$C,DASHBOARD!L14)</f>
        <v>0</v>
      </c>
      <c r="F14" s="64" t="e">
        <f>SUMIFS(Renewals!$G:$G,Renewals!$A$1,MONTH(DASHBOARD!$F$3),Renewals!$E:$E,"active",Renewals!$C:$C,DASHBOARD!L14)</f>
        <v>#VALUE!</v>
      </c>
      <c r="G14" s="33">
        <f>COUNTIF(Cancelled!$D:$D,DASHBOARD!M14)</f>
        <v>0</v>
      </c>
      <c r="H14" s="33">
        <f>COUNTIFS('All subscriptions'!$G:$G,"*failed*",'All subscriptions'!$A:$A,DASHBOARD!L14)</f>
        <v>0</v>
      </c>
      <c r="I14" s="33">
        <f>COUNTIFS('All subscriptions'!$G:$G,"upgraded",'All subscriptions'!$A:$A,DASHBOARD!L14)</f>
        <v>0</v>
      </c>
      <c r="J14" s="33">
        <f>COUNTIFS('New this month'!$E:$E,DASHBOARD!M14)</f>
        <v>0</v>
      </c>
      <c r="K14" s="33">
        <f>COUNTIFS('New last month '!$E:$E,DASHBOARD!M14)</f>
        <v>0</v>
      </c>
      <c r="L14" s="75" t="s">
        <v>115</v>
      </c>
      <c r="M14" s="75" t="s">
        <v>116</v>
      </c>
      <c r="T14" s="1"/>
      <c r="U14" s="6"/>
      <c r="W14" s="1"/>
      <c r="Y14" s="6"/>
      <c r="AA14" s="1"/>
    </row>
    <row r="15" spans="2:27" x14ac:dyDescent="0.35">
      <c r="B15" s="76" t="s">
        <v>106</v>
      </c>
      <c r="C15" s="28" t="e">
        <f>COUNTIFS('[1]Active members'!$D:$D,M15,'[1]Active members'!$A:$A,"active")</f>
        <v>#VALUE!</v>
      </c>
      <c r="D15" s="17">
        <f>SUMIFS('All subscriptions'!$E:$E,'All subscriptions'!$G:$G,"active",'All subscriptions'!$A:$A,DASHBOARD!L15)</f>
        <v>0</v>
      </c>
      <c r="E15" s="33">
        <f>COUNTIFS(Renewals!$A:$A,MONTH(DASHBOARD!$F$3),Renewals!$E:$E,"active",Renewals!$C:$C,DASHBOARD!L15)</f>
        <v>0</v>
      </c>
      <c r="F15" s="64" t="e">
        <f>SUMIFS(Renewals!$G:$G,Renewals!$A$1,MONTH(DASHBOARD!$F$3),Renewals!$E:$E,"active",Renewals!$C:$C,DASHBOARD!L15)</f>
        <v>#VALUE!</v>
      </c>
      <c r="G15" s="33">
        <f>COUNTIF(Cancelled!$D:$D,DASHBOARD!M15)</f>
        <v>0</v>
      </c>
      <c r="H15" s="33">
        <f>COUNTIFS('All subscriptions'!$G:$G,"*failed*",'All subscriptions'!$A:$A,DASHBOARD!L15)</f>
        <v>0</v>
      </c>
      <c r="I15" s="33">
        <f>COUNTIFS('All subscriptions'!$G:$G,"upgraded",'All subscriptions'!$A:$A,DASHBOARD!L15)</f>
        <v>0</v>
      </c>
      <c r="J15" s="33">
        <f>COUNTIFS('New this month'!$E:$E,DASHBOARD!M15)</f>
        <v>0</v>
      </c>
      <c r="K15" s="33">
        <f>COUNTIFS('New last month '!$E:$E,DASHBOARD!M15)</f>
        <v>0</v>
      </c>
      <c r="L15" s="75" t="s">
        <v>115</v>
      </c>
      <c r="M15" s="75" t="s">
        <v>116</v>
      </c>
      <c r="T15" s="1"/>
      <c r="U15" s="6"/>
      <c r="W15" s="1"/>
      <c r="Y15" s="6"/>
      <c r="AA15" s="1"/>
    </row>
    <row r="16" spans="2:27" x14ac:dyDescent="0.35">
      <c r="B16" s="76" t="s">
        <v>106</v>
      </c>
      <c r="C16" s="28" t="e">
        <f>COUNTIFS('[1]Active members'!$D:$D,M16,'[1]Active members'!$A:$A,"active")</f>
        <v>#VALUE!</v>
      </c>
      <c r="D16" s="17">
        <f>SUMIFS('All subscriptions'!$E:$E,'All subscriptions'!$G:$G,"active",'All subscriptions'!$A:$A,DASHBOARD!L16)</f>
        <v>0</v>
      </c>
      <c r="E16" s="33">
        <f>COUNTIFS(Renewals!$A:$A,MONTH(DASHBOARD!$F$3),Renewals!$E:$E,"active",Renewals!$C:$C,DASHBOARD!L16)</f>
        <v>0</v>
      </c>
      <c r="F16" s="64" t="e">
        <f>SUMIFS(Renewals!$G:$G,Renewals!$A$1,MONTH(DASHBOARD!$F$3),Renewals!$E:$E,"active",Renewals!$C:$C,DASHBOARD!L16)</f>
        <v>#VALUE!</v>
      </c>
      <c r="G16" s="33">
        <f>COUNTIF(Cancelled!$D:$D,DASHBOARD!M16)</f>
        <v>0</v>
      </c>
      <c r="H16" s="33">
        <f>COUNTIFS('All subscriptions'!$G:$G,"*failed*",'All subscriptions'!$A:$A,DASHBOARD!L16)</f>
        <v>0</v>
      </c>
      <c r="I16" s="33">
        <f>COUNTIFS('All subscriptions'!$G:$G,"upgraded",'All subscriptions'!$A:$A,DASHBOARD!L16)</f>
        <v>0</v>
      </c>
      <c r="J16" s="33">
        <f>COUNTIFS('New this month'!$E:$E,DASHBOARD!M16)</f>
        <v>0</v>
      </c>
      <c r="K16" s="33">
        <f>COUNTIFS('New last month '!$E:$E,DASHBOARD!M16)</f>
        <v>0</v>
      </c>
      <c r="L16" s="75" t="s">
        <v>115</v>
      </c>
      <c r="M16" s="75" t="s">
        <v>116</v>
      </c>
      <c r="T16" s="1"/>
      <c r="U16" s="6"/>
      <c r="W16" s="1"/>
      <c r="Y16" s="6"/>
      <c r="AA16" s="1"/>
    </row>
    <row r="17" spans="2:27" x14ac:dyDescent="0.35">
      <c r="B17" s="76" t="s">
        <v>106</v>
      </c>
      <c r="C17" s="28" t="e">
        <f>COUNTIFS('[1]Active members'!$D:$D,M17,'[1]Active members'!$A:$A,"active")</f>
        <v>#VALUE!</v>
      </c>
      <c r="D17" s="17">
        <f>SUMIFS('All subscriptions'!$E:$E,'All subscriptions'!$G:$G,"active",'All subscriptions'!$A:$A,DASHBOARD!L17)</f>
        <v>0</v>
      </c>
      <c r="E17" s="33">
        <f>COUNTIFS(Renewals!$A:$A,MONTH(DASHBOARD!$F$3),Renewals!$E:$E,"active",Renewals!$C:$C,DASHBOARD!L17)</f>
        <v>0</v>
      </c>
      <c r="F17" s="64" t="e">
        <f>SUMIFS(Renewals!$G:$G,Renewals!$A$1,MONTH(DASHBOARD!$F$3),Renewals!$E:$E,"active",Renewals!$C:$C,DASHBOARD!L17)</f>
        <v>#VALUE!</v>
      </c>
      <c r="G17" s="33">
        <f>COUNTIF(Cancelled!$D:$D,DASHBOARD!M17)</f>
        <v>0</v>
      </c>
      <c r="H17" s="33">
        <f>COUNTIFS('All subscriptions'!$G:$G,"*failed*",'All subscriptions'!$A:$A,DASHBOARD!L17)</f>
        <v>0</v>
      </c>
      <c r="I17" s="33">
        <f>COUNTIFS('All subscriptions'!$G:$G,"upgraded",'All subscriptions'!$A:$A,DASHBOARD!L17)</f>
        <v>0</v>
      </c>
      <c r="J17" s="33">
        <f>COUNTIFS('New this month'!$E:$E,DASHBOARD!M17)</f>
        <v>0</v>
      </c>
      <c r="K17" s="33">
        <f>COUNTIFS('New last month '!$E:$E,DASHBOARD!M17)</f>
        <v>0</v>
      </c>
      <c r="L17" s="75" t="s">
        <v>115</v>
      </c>
      <c r="M17" s="75" t="s">
        <v>116</v>
      </c>
      <c r="T17" s="1"/>
      <c r="U17" s="6"/>
      <c r="W17" s="1"/>
      <c r="Y17" s="6"/>
      <c r="AA17" s="1"/>
    </row>
    <row r="18" spans="2:27" x14ac:dyDescent="0.35">
      <c r="B18" s="76" t="s">
        <v>106</v>
      </c>
      <c r="C18" s="28" t="e">
        <f>COUNTIFS('[1]Active members'!$D:$D,M18,'[1]Active members'!$A:$A,"active")</f>
        <v>#VALUE!</v>
      </c>
      <c r="D18" s="17">
        <f>SUMIFS('All subscriptions'!$E:$E,'All subscriptions'!$G:$G,"active",'All subscriptions'!$A:$A,DASHBOARD!L18)</f>
        <v>0</v>
      </c>
      <c r="E18" s="33">
        <f>COUNTIFS(Renewals!$A:$A,MONTH(DASHBOARD!$F$3),Renewals!$E:$E,"active",Renewals!$C:$C,DASHBOARD!L18)</f>
        <v>0</v>
      </c>
      <c r="F18" s="64" t="e">
        <f>SUMIFS(Renewals!$G:$G,Renewals!$A$1,MONTH(DASHBOARD!$F$3),Renewals!$E:$E,"active",Renewals!$C:$C,DASHBOARD!L18)</f>
        <v>#VALUE!</v>
      </c>
      <c r="G18" s="33">
        <f>COUNTIF(Cancelled!$D:$D,DASHBOARD!M18)</f>
        <v>0</v>
      </c>
      <c r="H18" s="33">
        <f>COUNTIFS('All subscriptions'!$G:$G,"*failed*",'All subscriptions'!$A:$A,DASHBOARD!L18)</f>
        <v>0</v>
      </c>
      <c r="I18" s="33">
        <f>COUNTIFS('All subscriptions'!$G:$G,"upgraded",'All subscriptions'!$A:$A,DASHBOARD!L18)</f>
        <v>0</v>
      </c>
      <c r="J18" s="33">
        <f>COUNTIFS('New this month'!$E:$E,DASHBOARD!M18)</f>
        <v>0</v>
      </c>
      <c r="K18" s="33">
        <f>COUNTIFS('New last month '!$E:$E,DASHBOARD!M18)</f>
        <v>0</v>
      </c>
      <c r="L18" s="75" t="s">
        <v>115</v>
      </c>
      <c r="M18" s="75" t="s">
        <v>116</v>
      </c>
      <c r="T18" s="1"/>
      <c r="U18" s="6"/>
      <c r="W18" s="1"/>
      <c r="Y18" s="6"/>
      <c r="AA18" s="1"/>
    </row>
    <row r="19" spans="2:27" x14ac:dyDescent="0.35">
      <c r="B19" s="76" t="s">
        <v>106</v>
      </c>
      <c r="C19" s="28" t="e">
        <f>COUNTIFS('[1]Active members'!$D:$D,M19,'[1]Active members'!$A:$A,"active")</f>
        <v>#VALUE!</v>
      </c>
      <c r="D19" s="17">
        <f>SUMIFS('All subscriptions'!$E:$E,'All subscriptions'!$G:$G,"active",'All subscriptions'!$A:$A,DASHBOARD!L19)</f>
        <v>0</v>
      </c>
      <c r="E19" s="33">
        <f>COUNTIFS(Renewals!$A:$A,MONTH(DASHBOARD!$F$3),Renewals!$E:$E,"active",Renewals!$C:$C,DASHBOARD!L19)</f>
        <v>0</v>
      </c>
      <c r="F19" s="64" t="e">
        <f>SUMIFS(Renewals!$G:$G,Renewals!$A$1,MONTH(DASHBOARD!$F$3),Renewals!$E:$E,"active",Renewals!$C:$C,DASHBOARD!L19)</f>
        <v>#VALUE!</v>
      </c>
      <c r="G19" s="33">
        <f>COUNTIF(Cancelled!$D:$D,DASHBOARD!M19)</f>
        <v>0</v>
      </c>
      <c r="H19" s="33">
        <f>COUNTIFS('All subscriptions'!$G:$G,"*failed*",'All subscriptions'!$A:$A,DASHBOARD!L19)</f>
        <v>0</v>
      </c>
      <c r="I19" s="33">
        <f>COUNTIFS('All subscriptions'!$G:$G,"upgraded",'All subscriptions'!$A:$A,DASHBOARD!L19)</f>
        <v>0</v>
      </c>
      <c r="J19" s="33">
        <f>COUNTIFS('New this month'!$E:$E,DASHBOARD!M19)</f>
        <v>0</v>
      </c>
      <c r="K19" s="33">
        <f>COUNTIFS('New last month '!$E:$E,DASHBOARD!M19)</f>
        <v>0</v>
      </c>
      <c r="L19" s="75" t="s">
        <v>115</v>
      </c>
      <c r="M19" s="75" t="s">
        <v>116</v>
      </c>
      <c r="T19" s="1"/>
      <c r="U19" s="6"/>
      <c r="W19" s="1"/>
      <c r="Y19" s="6"/>
      <c r="AA19" s="1"/>
    </row>
    <row r="20" spans="2:27" x14ac:dyDescent="0.35">
      <c r="B20" s="76" t="s">
        <v>106</v>
      </c>
      <c r="C20" s="28" t="e">
        <f>COUNTIFS('[1]Active members'!$D:$D,M20,'[1]Active members'!$A:$A,"active")</f>
        <v>#VALUE!</v>
      </c>
      <c r="D20" s="17">
        <f>SUMIFS('All subscriptions'!$E:$E,'All subscriptions'!$G:$G,"active",'All subscriptions'!$A:$A,DASHBOARD!L20)</f>
        <v>0</v>
      </c>
      <c r="E20" s="33">
        <f>COUNTIFS(Renewals!$A:$A,MONTH(DASHBOARD!$F$3),Renewals!$E:$E,"active",Renewals!$C:$C,DASHBOARD!L20)</f>
        <v>0</v>
      </c>
      <c r="F20" s="64" t="e">
        <f>SUMIFS(Renewals!$G:$G,Renewals!$A$1,MONTH(DASHBOARD!$F$3),Renewals!$E:$E,"active",Renewals!$C:$C,DASHBOARD!L20)</f>
        <v>#VALUE!</v>
      </c>
      <c r="G20" s="33">
        <f>COUNTIF(Cancelled!$D:$D,DASHBOARD!M20)</f>
        <v>0</v>
      </c>
      <c r="H20" s="33">
        <f>COUNTIFS('All subscriptions'!$G:$G,"*failed*",'All subscriptions'!$A:$A,DASHBOARD!L20)</f>
        <v>0</v>
      </c>
      <c r="I20" s="33">
        <f>COUNTIFS('All subscriptions'!$G:$G,"upgraded",'All subscriptions'!$A:$A,DASHBOARD!L20)</f>
        <v>0</v>
      </c>
      <c r="J20" s="33">
        <f>COUNTIFS('New this month'!$E:$E,DASHBOARD!M20)</f>
        <v>0</v>
      </c>
      <c r="K20" s="33">
        <f>COUNTIFS('New last month '!$E:$E,DASHBOARD!M20)</f>
        <v>0</v>
      </c>
      <c r="L20" s="75" t="s">
        <v>115</v>
      </c>
      <c r="M20" s="75" t="s">
        <v>116</v>
      </c>
      <c r="T20" s="1"/>
      <c r="U20" s="6"/>
      <c r="W20" s="1"/>
      <c r="Y20" s="6"/>
      <c r="AA20" s="1"/>
    </row>
    <row r="21" spans="2:27" ht="15" thickBot="1" x14ac:dyDescent="0.4">
      <c r="B21" s="18" t="s">
        <v>55</v>
      </c>
      <c r="C21" s="30" t="e">
        <f t="shared" ref="C21:K21" si="0">SUM(C11:C20)</f>
        <v>#REF!</v>
      </c>
      <c r="D21" s="32">
        <f t="shared" si="0"/>
        <v>0</v>
      </c>
      <c r="E21" s="30">
        <f t="shared" si="0"/>
        <v>0</v>
      </c>
      <c r="F21" s="32" t="e">
        <f t="shared" si="0"/>
        <v>#VALUE!</v>
      </c>
      <c r="G21" s="30">
        <f t="shared" si="0"/>
        <v>0</v>
      </c>
      <c r="H21" s="30">
        <f t="shared" si="0"/>
        <v>0</v>
      </c>
      <c r="I21" s="30">
        <f t="shared" si="0"/>
        <v>0</v>
      </c>
      <c r="J21" s="30">
        <f t="shared" si="0"/>
        <v>0</v>
      </c>
      <c r="K21" s="30">
        <f t="shared" si="0"/>
        <v>0</v>
      </c>
      <c r="M21" s="16"/>
      <c r="P21" s="13"/>
    </row>
    <row r="22" spans="2:27" x14ac:dyDescent="0.35">
      <c r="B22" s="19"/>
      <c r="C22" s="19"/>
      <c r="P22" s="13"/>
    </row>
    <row r="23" spans="2:27" x14ac:dyDescent="0.35">
      <c r="B23" s="83" t="s">
        <v>187</v>
      </c>
      <c r="C23" s="83"/>
      <c r="D23" s="83"/>
      <c r="E23" s="83"/>
      <c r="F23" s="83"/>
      <c r="G23" s="83"/>
      <c r="H23" s="83"/>
      <c r="I23" s="83"/>
      <c r="J23" s="83"/>
      <c r="K23" s="83"/>
      <c r="L23" s="23"/>
    </row>
    <row r="24" spans="2:27" x14ac:dyDescent="0.35">
      <c r="C24" s="47" t="s">
        <v>82</v>
      </c>
      <c r="D24" s="48" t="s">
        <v>74</v>
      </c>
      <c r="E24" s="49" t="s">
        <v>75</v>
      </c>
      <c r="F24" s="47" t="s">
        <v>82</v>
      </c>
      <c r="G24" s="55" t="s">
        <v>76</v>
      </c>
      <c r="H24" s="49" t="s">
        <v>56</v>
      </c>
      <c r="I24" s="56" t="s">
        <v>79</v>
      </c>
      <c r="J24" s="55" t="s">
        <v>80</v>
      </c>
      <c r="K24" s="57" t="s">
        <v>81</v>
      </c>
      <c r="L24" s="23"/>
    </row>
    <row r="25" spans="2:27" x14ac:dyDescent="0.35">
      <c r="B25" s="1" t="s">
        <v>186</v>
      </c>
      <c r="C25" s="50">
        <f>D25-E25</f>
        <v>0</v>
      </c>
      <c r="D25" s="17">
        <f>SUMIFS('Transactions this week'!$E:$E,'Transactions this week'!$D:$D,"processed",'Transactions this week'!$B:$B,"application")-SUMIFS('Transactions this week'!$G:$G,'Transactions this week'!$D:$D,"processed",'Transactions this week'!$B:$B,DASHBOARD!B25)</f>
        <v>0</v>
      </c>
      <c r="E25" s="51">
        <f>SUMIFS('Transactions last week'!$E:$E,'Transactions last week'!$D:$D,"processed",'Transactions last week'!$B:$B,DASHBOARD!B25)-SUMIFS('Transactions last week'!$G:$G,'Transactions last week'!$D:$D,"processed",'Transactions last week'!$B:$B,DASHBOARD!B25)</f>
        <v>0</v>
      </c>
      <c r="F25" s="50">
        <f>G25-H25</f>
        <v>0</v>
      </c>
      <c r="G25" s="17">
        <f>SUMIFS('Transactions this month'!$E:$E,'Transactions this month'!$D:$D,"processed",'Transactions this month'!$B:$B,DASHBOARD!B25)-SUMIFS('Transactions this month'!$E:$E,'Transactions this month'!$D:$D,"processed",'Transactions this month'!$B:$B,DASHBOARD!B25)</f>
        <v>0</v>
      </c>
      <c r="H25" s="51">
        <f>SUMIFS('Transactions last month'!$E:$E,'Transactions last month'!$D:$D,"processed",'Transactions last month'!$B:$B,DASHBOARD!B25)-SUMIFS('Transactions last month'!$G:$G,'Transactions last month'!$D:$D,"processed",'Transactions last month'!$B:$B,DASHBOARD!B25)</f>
        <v>0</v>
      </c>
      <c r="I25" s="50">
        <f>SUMIFS('All transactions'!$E:$E,'All transactions'!$D:$D,"processed",'All transactions'!$B:$B,DASHBOARD!B25)</f>
        <v>0</v>
      </c>
      <c r="J25" s="17">
        <f>SUMIFS('Transactions this month'!$E:$E,'Transactions this month'!$D:$D,"invoiced",'Transactions this month'!$B:$B,DASHBOARD!B25)</f>
        <v>0</v>
      </c>
      <c r="K25" s="51">
        <f>SUMIFS('Transactions this month'!$G:$G,'Transactions this month'!$D:$D,"processed",'Transactions this month'!$B:$B,DASHBOARD!B25)</f>
        <v>0</v>
      </c>
      <c r="L25" s="17"/>
    </row>
    <row r="26" spans="2:27" x14ac:dyDescent="0.35">
      <c r="B26" s="1" t="s">
        <v>52</v>
      </c>
      <c r="C26" s="50">
        <f t="shared" ref="C26:C32" si="1">D26-E26</f>
        <v>0</v>
      </c>
      <c r="D26" s="17">
        <f>SUMIFS('Transactions this week'!$E:$E,'Transactions this week'!$D:$D,"processed",'Transactions this week'!$B:$B,"application")-SUMIFS('Transactions this week'!$G:$G,'Transactions this week'!$D:$D,"processed",'Transactions this week'!$B:$B,DASHBOARD!B26)</f>
        <v>0</v>
      </c>
      <c r="E26" s="51">
        <f>SUMIFS('Transactions last week'!$E:$E,'Transactions last week'!$D:$D,"processed",'Transactions last week'!$B:$B,DASHBOARD!B26)-SUMIFS('Transactions last week'!$G:$G,'Transactions last week'!$D:$D,"processed",'Transactions last week'!$B:$B,DASHBOARD!B26)</f>
        <v>0</v>
      </c>
      <c r="F26" s="50">
        <f t="shared" ref="F26:F32" si="2">G26-H26</f>
        <v>0</v>
      </c>
      <c r="G26" s="17">
        <f>SUMIFS('Transactions this month'!$E:$E,'Transactions this month'!$D:$D,"processed",'Transactions this month'!$B:$B,DASHBOARD!B26)-SUMIFS('Transactions this month'!$E:$E,'Transactions this month'!$D:$D,"processed",'Transactions this month'!$B:$B,DASHBOARD!B26)</f>
        <v>0</v>
      </c>
      <c r="H26" s="51">
        <f>SUMIFS('Transactions last month'!$E:$E,'Transactions last month'!$D:$D,"processed",'Transactions last month'!$B:$B,DASHBOARD!B26)-SUMIFS('Transactions last month'!$G:$G,'Transactions last month'!$D:$D,"processed",'Transactions last month'!$B:$B,DASHBOARD!B26)</f>
        <v>0</v>
      </c>
      <c r="I26" s="50">
        <f>SUMIFS('All transactions'!$E:$E,'All transactions'!$D:$D,"processed",'All transactions'!$B:$B,DASHBOARD!B26)</f>
        <v>0</v>
      </c>
      <c r="J26" s="17">
        <f>SUMIFS('Transactions this month'!$E:$E,'Transactions this month'!$D:$D,"invoiced",'Transactions this month'!$B:$B,DASHBOARD!B26)</f>
        <v>0</v>
      </c>
      <c r="K26" s="51">
        <f>SUMIFS('Transactions this month'!$G:$G,'Transactions this month'!$D:$D,"processed",'Transactions this month'!$B:$B,DASHBOARD!B26)</f>
        <v>0</v>
      </c>
      <c r="L26" s="17"/>
    </row>
    <row r="27" spans="2:27" x14ac:dyDescent="0.35">
      <c r="B27" s="1" t="s">
        <v>32</v>
      </c>
      <c r="C27" s="50">
        <f t="shared" si="1"/>
        <v>0</v>
      </c>
      <c r="D27" s="17">
        <f>SUMIFS('Transactions this week'!$E:$E,'Transactions this week'!$D:$D,"processed",'Transactions this week'!$B:$B,"application")-SUMIFS('Transactions this week'!$G:$G,'Transactions this week'!$D:$D,"processed",'Transactions this week'!$B:$B,DASHBOARD!B27)</f>
        <v>0</v>
      </c>
      <c r="E27" s="51">
        <f>SUMIFS('Transactions last week'!$E:$E,'Transactions last week'!$D:$D,"processed",'Transactions last week'!$B:$B,DASHBOARD!B27)-SUMIFS('Transactions last week'!$G:$G,'Transactions last week'!$D:$D,"processed",'Transactions last week'!$B:$B,DASHBOARD!B27)</f>
        <v>0</v>
      </c>
      <c r="F27" s="50">
        <f t="shared" si="2"/>
        <v>0</v>
      </c>
      <c r="G27" s="17">
        <f>SUMIFS('Transactions this month'!$E:$E,'Transactions this month'!$D:$D,"processed",'Transactions this month'!$B:$B,DASHBOARD!B27)-SUMIFS('Transactions this month'!$E:$E,'Transactions this month'!$D:$D,"processed",'Transactions this month'!$B:$B,DASHBOARD!B27)</f>
        <v>0</v>
      </c>
      <c r="H27" s="51">
        <f>SUMIFS('Transactions last month'!$E:$E,'Transactions last month'!$D:$D,"processed",'Transactions last month'!$B:$B,DASHBOARD!B27)-SUMIFS('Transactions last month'!$G:$G,'Transactions last month'!$D:$D,"processed",'Transactions last month'!$B:$B,DASHBOARD!B27)</f>
        <v>0</v>
      </c>
      <c r="I27" s="50">
        <f>SUMIFS('All transactions'!$E:$E,'All transactions'!$D:$D,"processed",'All transactions'!$B:$B,DASHBOARD!B27)</f>
        <v>0</v>
      </c>
      <c r="J27" s="17">
        <f>SUMIFS('Transactions this month'!$E:$E,'Transactions this month'!$D:$D,"invoiced",'Transactions this month'!$B:$B,DASHBOARD!B27)</f>
        <v>0</v>
      </c>
      <c r="K27" s="51">
        <f>SUMIFS('Transactions this month'!$G:$G,'Transactions this month'!$D:$D,"processed",'Transactions this month'!$B:$B,DASHBOARD!B27)</f>
        <v>0</v>
      </c>
      <c r="L27" s="17"/>
    </row>
    <row r="28" spans="2:27" x14ac:dyDescent="0.35">
      <c r="B28" s="1" t="s">
        <v>53</v>
      </c>
      <c r="C28" s="50">
        <f t="shared" si="1"/>
        <v>0</v>
      </c>
      <c r="D28" s="17">
        <f>SUMIFS('Transactions this week'!$E:$E,'Transactions this week'!$D:$D,"processed",'Transactions this week'!$B:$B,"application")-SUMIFS('Transactions this week'!$G:$G,'Transactions this week'!$D:$D,"processed",'Transactions this week'!$B:$B,DASHBOARD!B28)</f>
        <v>0</v>
      </c>
      <c r="E28" s="51">
        <f>SUMIFS('Transactions last week'!$E:$E,'Transactions last week'!$D:$D,"processed",'Transactions last week'!$B:$B,DASHBOARD!B28)-SUMIFS('Transactions last week'!$G:$G,'Transactions last week'!$D:$D,"processed",'Transactions last week'!$B:$B,DASHBOARD!B28)</f>
        <v>0</v>
      </c>
      <c r="F28" s="50">
        <f t="shared" si="2"/>
        <v>0</v>
      </c>
      <c r="G28" s="17">
        <f>SUMIFS('Transactions this month'!$E:$E,'Transactions this month'!$D:$D,"processed",'Transactions this month'!$B:$B,DASHBOARD!B28)-SUMIFS('Transactions this month'!$E:$E,'Transactions this month'!$D:$D,"processed",'Transactions this month'!$B:$B,DASHBOARD!B28)</f>
        <v>0</v>
      </c>
      <c r="H28" s="51">
        <f>SUMIFS('Transactions last month'!$E:$E,'Transactions last month'!$D:$D,"processed",'Transactions last month'!$B:$B,DASHBOARD!B28)-SUMIFS('Transactions last month'!$G:$G,'Transactions last month'!$D:$D,"processed",'Transactions last month'!$B:$B,DASHBOARD!B28)</f>
        <v>0</v>
      </c>
      <c r="I28" s="50">
        <f>SUMIFS('All transactions'!$E:$E,'All transactions'!$D:$D,"processed",'All transactions'!$B:$B,DASHBOARD!B28)</f>
        <v>0</v>
      </c>
      <c r="J28" s="17">
        <f>SUMIFS('Transactions this month'!$E:$E,'Transactions this month'!$D:$D,"invoiced",'Transactions this month'!$B:$B,DASHBOARD!B28)</f>
        <v>0</v>
      </c>
      <c r="K28" s="51">
        <f>SUMIFS('Transactions this month'!$G:$G,'Transactions this month'!$D:$D,"processed",'Transactions this month'!$B:$B,DASHBOARD!B28)</f>
        <v>0</v>
      </c>
      <c r="L28" s="17"/>
      <c r="N28" s="22"/>
    </row>
    <row r="29" spans="2:27" x14ac:dyDescent="0.35">
      <c r="B29" s="1" t="s">
        <v>73</v>
      </c>
      <c r="C29" s="50">
        <f t="shared" si="1"/>
        <v>0</v>
      </c>
      <c r="D29" s="17">
        <f>SUMIFS('Transactions this week'!$E:$E,'Transactions this week'!$D:$D,"processed",'Transactions this week'!$B:$B,"application")-SUMIFS('Transactions this week'!$G:$G,'Transactions this week'!$D:$D,"processed",'Transactions this week'!$B:$B,DASHBOARD!B29)</f>
        <v>0</v>
      </c>
      <c r="E29" s="51">
        <f>SUMIFS('Transactions last week'!$E:$E,'Transactions last week'!$D:$D,"processed",'Transactions last week'!$B:$B,DASHBOARD!B29)-SUMIFS('Transactions last week'!$G:$G,'Transactions last week'!$D:$D,"processed",'Transactions last week'!$B:$B,DASHBOARD!B29)</f>
        <v>0</v>
      </c>
      <c r="F29" s="50">
        <f t="shared" si="2"/>
        <v>0</v>
      </c>
      <c r="G29" s="17">
        <f>SUMIFS('Transactions this month'!$E:$E,'Transactions this month'!$D:$D,"processed",'Transactions this month'!$B:$B,DASHBOARD!B29)-SUMIFS('Transactions this month'!$E:$E,'Transactions this month'!$D:$D,"processed",'Transactions this month'!$B:$B,DASHBOARD!B29)</f>
        <v>0</v>
      </c>
      <c r="H29" s="51">
        <f>SUMIFS('Transactions last month'!$E:$E,'Transactions last month'!$D:$D,"processed",'Transactions last month'!$B:$B,DASHBOARD!B29)-SUMIFS('Transactions last month'!$G:$G,'Transactions last month'!$D:$D,"processed",'Transactions last month'!$B:$B,DASHBOARD!B29)</f>
        <v>0</v>
      </c>
      <c r="I29" s="50">
        <f>SUMIFS('All transactions'!$E:$E,'All transactions'!$D:$D,"processed",'All transactions'!$B:$B,DASHBOARD!B29)</f>
        <v>0</v>
      </c>
      <c r="J29" s="17">
        <f>SUMIFS('Transactions this month'!$E:$E,'Transactions this month'!$D:$D,"invoiced",'Transactions this month'!$B:$B,DASHBOARD!B29)</f>
        <v>0</v>
      </c>
      <c r="K29" s="51">
        <f>SUMIFS('Transactions this month'!$G:$G,'Transactions this month'!$D:$D,"processed",'Transactions this month'!$B:$B,DASHBOARD!B29)</f>
        <v>0</v>
      </c>
      <c r="L29" s="31"/>
      <c r="M29" s="22"/>
      <c r="N29" s="22"/>
    </row>
    <row r="30" spans="2:27" x14ac:dyDescent="0.35">
      <c r="B30" s="1" t="s">
        <v>84</v>
      </c>
      <c r="C30" s="50">
        <f t="shared" si="1"/>
        <v>0</v>
      </c>
      <c r="D30" s="17">
        <f>SUMIFS('Transactions this week'!$E:$E,'Transactions this week'!$D:$D,"processed",'Transactions this week'!$B:$B,"application")-SUMIFS('Transactions this week'!$G:$G,'Transactions this week'!$D:$D,"processed",'Transactions this week'!$B:$B,DASHBOARD!B30)</f>
        <v>0</v>
      </c>
      <c r="E30" s="51">
        <f>SUMIFS('Transactions last week'!$E:$E,'Transactions last week'!$D:$D,"processed",'Transactions last week'!$B:$B,DASHBOARD!B30)-SUMIFS('Transactions last week'!$G:$G,'Transactions last week'!$D:$D,"processed",'Transactions last week'!$B:$B,DASHBOARD!B30)</f>
        <v>0</v>
      </c>
      <c r="F30" s="50">
        <f t="shared" ref="F30" si="3">G30-H30</f>
        <v>0</v>
      </c>
      <c r="G30" s="17">
        <f>SUMIFS('Transactions this month'!$E:$E,'Transactions this month'!$D:$D,"processed",'Transactions this month'!$B:$B,DASHBOARD!B30)-SUMIFS('Transactions this month'!$E:$E,'Transactions this month'!$D:$D,"processed",'Transactions this month'!$B:$B,DASHBOARD!B30)</f>
        <v>0</v>
      </c>
      <c r="H30" s="51">
        <f>SUMIFS('Transactions last month'!$E:$E,'Transactions last month'!$D:$D,"processed",'Transactions last month'!$B:$B,DASHBOARD!B30)-SUMIFS('Transactions last month'!$G:$G,'Transactions last month'!$D:$D,"processed",'Transactions last month'!$B:$B,DASHBOARD!B30)</f>
        <v>0</v>
      </c>
      <c r="I30" s="50">
        <f>SUMIFS('All transactions'!$E:$E,'All transactions'!$D:$D,"processed",'All transactions'!$B:$B,DASHBOARD!B30)</f>
        <v>0</v>
      </c>
      <c r="J30" s="17">
        <f>SUMIFS('Transactions this month'!$E:$E,'Transactions this month'!$D:$D,"invoiced",'Transactions this month'!$B:$B,DASHBOARD!B30)</f>
        <v>0</v>
      </c>
      <c r="K30" s="51">
        <f>SUMIFS('Transactions this month'!$G:$G,'Transactions this month'!$D:$D,"processed",'Transactions this month'!$B:$B,DASHBOARD!B30)</f>
        <v>0</v>
      </c>
      <c r="L30" s="31"/>
      <c r="M30" s="22"/>
      <c r="N30" s="22"/>
    </row>
    <row r="31" spans="2:27" x14ac:dyDescent="0.35">
      <c r="B31" s="1" t="s">
        <v>188</v>
      </c>
      <c r="C31" s="50">
        <f t="shared" si="1"/>
        <v>0</v>
      </c>
      <c r="D31" s="17">
        <f>SUMIFS('Transactions this week'!$E:$E,'Transactions this week'!$D:$D,"processed",'Transactions this week'!$B:$B,"application")-SUMIFS('Transactions this week'!$G:$G,'Transactions this week'!$D:$D,"processed",'Transactions this week'!$B:$B,DASHBOARD!B31)</f>
        <v>0</v>
      </c>
      <c r="E31" s="51">
        <f>SUMIFS('Transactions last week'!$E:$E,'Transactions last week'!$D:$D,"processed",'Transactions last week'!$B:$B,DASHBOARD!B31)-SUMIFS('Transactions last week'!$G:$G,'Transactions last week'!$D:$D,"processed",'Transactions last week'!$B:$B,DASHBOARD!B31)</f>
        <v>0</v>
      </c>
      <c r="F31" s="50">
        <f t="shared" si="2"/>
        <v>0</v>
      </c>
      <c r="G31" s="17">
        <f>SUMIFS('Transactions this month'!$E:$E,'Transactions this month'!$D:$D,"processed",'Transactions this month'!$B:$B,DASHBOARD!B31)-SUMIFS('Transactions this month'!$E:$E,'Transactions this month'!$D:$D,"processed",'Transactions this month'!$B:$B,DASHBOARD!B31)</f>
        <v>0</v>
      </c>
      <c r="H31" s="51">
        <f>SUMIFS('Transactions last month'!$E:$E,'Transactions last month'!$D:$D,"processed",'Transactions last month'!$B:$B,DASHBOARD!B31)-SUMIFS('Transactions last month'!$G:$G,'Transactions last month'!$D:$D,"processed",'Transactions last month'!$B:$B,DASHBOARD!B31)</f>
        <v>0</v>
      </c>
      <c r="I31" s="50">
        <f>SUMIFS('All transactions'!$E:$E,'All transactions'!$D:$D,"processed",'All transactions'!$B:$B,DASHBOARD!B31)</f>
        <v>0</v>
      </c>
      <c r="J31" s="17">
        <f>SUMIFS('Transactions this month'!$E:$E,'Transactions this month'!$D:$D,"invoiced",'Transactions this month'!$B:$B,DASHBOARD!B31)</f>
        <v>0</v>
      </c>
      <c r="K31" s="51">
        <f>SUMIFS('Transactions this month'!$G:$G,'Transactions this month'!$D:$D,"processed",'Transactions this month'!$B:$B,DASHBOARD!B31)</f>
        <v>0</v>
      </c>
      <c r="L31" s="31"/>
      <c r="M31" s="22"/>
      <c r="N31" s="22"/>
    </row>
    <row r="32" spans="2:27" ht="21.65" customHeight="1" thickBot="1" x14ac:dyDescent="0.4">
      <c r="B32" s="24" t="s">
        <v>57</v>
      </c>
      <c r="C32" s="52">
        <f t="shared" si="1"/>
        <v>0</v>
      </c>
      <c r="D32" s="53">
        <f>SUM(D25:D31)</f>
        <v>0</v>
      </c>
      <c r="E32" s="54">
        <f>SUM(E25:E31)</f>
        <v>0</v>
      </c>
      <c r="F32" s="52">
        <f t="shared" si="2"/>
        <v>0</v>
      </c>
      <c r="G32" s="53">
        <f>SUM(G25:G31)</f>
        <v>0</v>
      </c>
      <c r="H32" s="54">
        <f>SUM(H25:H31)</f>
        <v>0</v>
      </c>
      <c r="I32" s="58">
        <f>SUM(I25:I31)</f>
        <v>0</v>
      </c>
      <c r="J32" s="53">
        <f>SUM(J25:J31)</f>
        <v>0</v>
      </c>
      <c r="K32" s="54">
        <f>SUM(K25:K31)</f>
        <v>0</v>
      </c>
      <c r="M32" s="22"/>
      <c r="N32" s="22"/>
    </row>
    <row r="33" spans="2:14" x14ac:dyDescent="0.35">
      <c r="M33" s="22"/>
      <c r="N33" s="16"/>
    </row>
    <row r="34" spans="2:14" x14ac:dyDescent="0.35">
      <c r="B34" s="86" t="s">
        <v>85</v>
      </c>
      <c r="C34" s="86"/>
      <c r="D34" s="86"/>
      <c r="E34" s="19"/>
      <c r="F34" s="83" t="s">
        <v>18</v>
      </c>
      <c r="G34" s="83"/>
      <c r="H34" s="83"/>
      <c r="I34" s="83"/>
      <c r="J34" s="83"/>
      <c r="K34" s="83"/>
      <c r="M34" s="16"/>
      <c r="N34" s="22"/>
    </row>
    <row r="35" spans="2:14" x14ac:dyDescent="0.35">
      <c r="B35" s="67"/>
      <c r="C35" s="67">
        <v>2022</v>
      </c>
      <c r="D35" s="67">
        <v>2023</v>
      </c>
      <c r="E35" s="19"/>
      <c r="F35" s="62"/>
      <c r="G35" s="68" t="s">
        <v>88</v>
      </c>
      <c r="H35" s="84" t="s">
        <v>86</v>
      </c>
      <c r="I35" s="85"/>
      <c r="J35" s="84" t="s">
        <v>87</v>
      </c>
      <c r="K35" s="84"/>
      <c r="M35" s="16"/>
      <c r="N35" s="22"/>
    </row>
    <row r="36" spans="2:14" x14ac:dyDescent="0.35">
      <c r="B36" s="20">
        <v>2021</v>
      </c>
      <c r="C36" s="25">
        <f>SUMIFS('All transactions'!$E:$E,'All transactions'!$A:$A,"2021",'All transactions'!$D:$D,"PROCESSED")-SUMIFS('All transactions'!$G:$G,'All transactions'!$A:$A,"2021",'All transactions'!$D:$D,"processed")</f>
        <v>0</v>
      </c>
      <c r="D36" s="25"/>
      <c r="F36" s="77" t="s">
        <v>117</v>
      </c>
      <c r="G36" s="63">
        <f>H36-J36</f>
        <v>0</v>
      </c>
      <c r="H36" s="11">
        <f>COUNTIF('Applications this month'!$J:$J,DASHBOARD!L36)</f>
        <v>0</v>
      </c>
      <c r="I36" s="61" t="e">
        <f>H36/$H$39</f>
        <v>#DIV/0!</v>
      </c>
      <c r="J36" s="11">
        <f>COUNTIF('Applications last month'!$J:$J,DASHBOARD!L36)</f>
        <v>0</v>
      </c>
      <c r="K36" s="60" t="e">
        <f>J36/$J$39</f>
        <v>#DIV/0!</v>
      </c>
      <c r="L36" s="75" t="s">
        <v>118</v>
      </c>
      <c r="M36" s="22"/>
    </row>
    <row r="37" spans="2:14" x14ac:dyDescent="0.35">
      <c r="B37" s="21" t="s">
        <v>96</v>
      </c>
      <c r="C37" s="25">
        <f>SUMIFS('All transactions'!$E:$E,'All transactions'!$A:$A,"2022",'All transactions'!$D:$D,"PROCESSED")-SUMIFS('All transactions'!$G:$G,'All transactions'!$A:$A,"2022",'All transactions'!$D:$D,"processed")</f>
        <v>0</v>
      </c>
      <c r="D37" s="25">
        <f>SUMIFS('All transactions'!$E:$E,'All transactions'!$A:$A,"2023",'All transactions'!$D:$D,"PROCESSED")-SUMIFS('All transactions'!$G:$G,'All transactions'!$A:$A,"2023",'All transactions'!$D:$D,"processed")</f>
        <v>0</v>
      </c>
      <c r="E37" s="16">
        <v>1</v>
      </c>
      <c r="F37" s="77" t="s">
        <v>117</v>
      </c>
      <c r="G37" s="63">
        <f t="shared" ref="G37:G38" si="4">H37-J37</f>
        <v>0</v>
      </c>
      <c r="H37" s="11">
        <f>COUNTIF('Applications this month'!$J:$J,DASHBOARD!L37)</f>
        <v>0</v>
      </c>
      <c r="I37" s="61" t="e">
        <f>H37/$H$39</f>
        <v>#DIV/0!</v>
      </c>
      <c r="J37" s="11">
        <f>COUNTIF('Applications last month'!$J:$J,DASHBOARD!L37)</f>
        <v>0</v>
      </c>
      <c r="K37" s="60" t="e">
        <f>J37/$J$39</f>
        <v>#DIV/0!</v>
      </c>
      <c r="L37" s="75" t="s">
        <v>118</v>
      </c>
    </row>
    <row r="38" spans="2:14" x14ac:dyDescent="0.35">
      <c r="B38" s="21" t="s">
        <v>97</v>
      </c>
      <c r="C38" s="25">
        <f>SUMIFS('All transactions'!$E:$E,'All transactions'!$A:$A,"2022",'All transactions'!$D:$D,"PROCESSED")-SUMIFS('All transactions'!$G:$G,'All transactions'!$A:$A,"2022",'All transactions'!$D:$D,"processed")</f>
        <v>0</v>
      </c>
      <c r="D38" s="25">
        <f>SUMIFS('All transactions'!$E:$E,'All transactions'!$A:$A,"2023",'All transactions'!$D:$D,"PROCESSED")-SUMIFS('All transactions'!$G:$G,'All transactions'!$A:$A,"2023",'All transactions'!$D:$D,"processed")</f>
        <v>0</v>
      </c>
      <c r="E38" s="16">
        <v>2</v>
      </c>
      <c r="F38" s="77" t="s">
        <v>117</v>
      </c>
      <c r="G38" s="63">
        <f t="shared" si="4"/>
        <v>0</v>
      </c>
      <c r="H38" s="11">
        <f>COUNTIF('Applications this month'!$J:$J,DASHBOARD!L38)</f>
        <v>0</v>
      </c>
      <c r="I38" s="61" t="e">
        <f>H38/$H$39</f>
        <v>#DIV/0!</v>
      </c>
      <c r="J38" s="11">
        <f>COUNTIF('Applications last month'!$J:$J,DASHBOARD!L38)</f>
        <v>0</v>
      </c>
      <c r="K38" s="60" t="e">
        <f>J38/$J$39</f>
        <v>#DIV/0!</v>
      </c>
      <c r="L38" s="75" t="s">
        <v>118</v>
      </c>
    </row>
    <row r="39" spans="2:14" x14ac:dyDescent="0.35">
      <c r="B39" s="21" t="s">
        <v>37</v>
      </c>
      <c r="C39" s="25">
        <f>SUMIFS('All transactions'!$E:$E,'All transactions'!$A:$A,"2022",'All transactions'!$D:$D,"PROCESSED")-SUMIFS('All transactions'!$G:$G,'All transactions'!$A:$A,"2022",'All transactions'!$D:$D,"processed")</f>
        <v>0</v>
      </c>
      <c r="D39" s="25">
        <f>SUMIFS('All transactions'!$E:$E,'All transactions'!$A:$A,"2023",'All transactions'!$D:$D,"PROCESSED")-SUMIFS('All transactions'!$G:$G,'All transactions'!$A:$A,"2023",'All transactions'!$D:$D,"processed")</f>
        <v>0</v>
      </c>
      <c r="E39" s="16">
        <v>3</v>
      </c>
      <c r="H39" s="12">
        <f>SUM(H36:H38)</f>
        <v>0</v>
      </c>
      <c r="J39" s="12">
        <f>SUM(J36:J38)</f>
        <v>0</v>
      </c>
      <c r="L39" s="59"/>
    </row>
    <row r="40" spans="2:14" x14ac:dyDescent="0.35">
      <c r="B40" s="21" t="s">
        <v>38</v>
      </c>
      <c r="C40" s="25">
        <f>SUMIFS('All transactions'!$E:$E,'All transactions'!$A:$A,"2022",'All transactions'!$D:$D,"PROCESSED")-SUMIFS('All transactions'!$G:$G,'All transactions'!$A:$A,"2022",'All transactions'!$D:$D,"processed")</f>
        <v>0</v>
      </c>
      <c r="D40" s="25">
        <f>SUMIFS('All transactions'!$E:$E,'All transactions'!$A:$A,"2023",'All transactions'!$D:$D,"PROCESSED")-SUMIFS('All transactions'!$G:$G,'All transactions'!$A:$A,"2023",'All transactions'!$D:$D,"processed")</f>
        <v>0</v>
      </c>
      <c r="E40" s="16">
        <v>4</v>
      </c>
      <c r="L40" s="59"/>
    </row>
    <row r="41" spans="2:14" x14ac:dyDescent="0.35">
      <c r="B41" s="21" t="s">
        <v>98</v>
      </c>
      <c r="C41" s="25">
        <f>SUMIFS('All transactions'!$E:$E,'All transactions'!$A:$A,"2022",'All transactions'!$D:$D,"PROCESSED")-SUMIFS('All transactions'!$G:$G,'All transactions'!$A:$A,"2022",'All transactions'!$D:$D,"processed")</f>
        <v>0</v>
      </c>
      <c r="D41" s="25">
        <f>SUMIFS('All transactions'!$E:$E,'All transactions'!$A:$A,"2023",'All transactions'!$D:$D,"PROCESSED")-SUMIFS('All transactions'!$G:$G,'All transactions'!$A:$A,"2023",'All transactions'!$D:$D,"processed")</f>
        <v>0</v>
      </c>
      <c r="E41" s="16">
        <v>5</v>
      </c>
    </row>
    <row r="42" spans="2:14" x14ac:dyDescent="0.35">
      <c r="B42" s="21" t="s">
        <v>99</v>
      </c>
      <c r="C42" s="25">
        <f>SUMIFS('All transactions'!$E:$E,'All transactions'!$A:$A,"2022",'All transactions'!$D:$D,"PROCESSED")-SUMIFS('All transactions'!$G:$G,'All transactions'!$A:$A,"2022",'All transactions'!$D:$D,"processed")</f>
        <v>0</v>
      </c>
      <c r="D42" s="25">
        <f>SUMIFS('All transactions'!$E:$E,'All transactions'!$A:$A,"2023",'All transactions'!$D:$D,"PROCESSED")-SUMIFS('All transactions'!$G:$G,'All transactions'!$A:$A,"2023",'All transactions'!$D:$D,"processed")</f>
        <v>0</v>
      </c>
      <c r="E42" s="16">
        <v>6</v>
      </c>
    </row>
    <row r="43" spans="2:14" x14ac:dyDescent="0.35">
      <c r="B43" s="21" t="s">
        <v>100</v>
      </c>
      <c r="C43" s="25">
        <f>SUMIFS('All transactions'!$E:$E,'All transactions'!$A:$A,"2022",'All transactions'!$D:$D,"PROCESSED")-SUMIFS('All transactions'!$G:$G,'All transactions'!$A:$A,"2022",'All transactions'!$D:$D,"processed")</f>
        <v>0</v>
      </c>
      <c r="D43" s="25">
        <f>SUMIFS('All transactions'!$E:$E,'All transactions'!$A:$A,"2023",'All transactions'!$D:$D,"PROCESSED")-SUMIFS('All transactions'!$G:$G,'All transactions'!$A:$A,"2023",'All transactions'!$D:$D,"processed")</f>
        <v>0</v>
      </c>
      <c r="E43" s="16">
        <v>7</v>
      </c>
    </row>
    <row r="44" spans="2:14" x14ac:dyDescent="0.35">
      <c r="B44" s="21" t="s">
        <v>39</v>
      </c>
      <c r="C44" s="25">
        <f>SUMIFS('All transactions'!$E:$E,'All transactions'!$A:$A,"2022",'All transactions'!$D:$D,"PROCESSED")-SUMIFS('All transactions'!$G:$G,'All transactions'!$A:$A,"2022",'All transactions'!$D:$D,"processed")</f>
        <v>0</v>
      </c>
      <c r="D44" s="25">
        <f>SUMIFS('All transactions'!$E:$E,'All transactions'!$A:$A,"2023",'All transactions'!$D:$D,"PROCESSED")-SUMIFS('All transactions'!$G:$G,'All transactions'!$A:$A,"2023",'All transactions'!$D:$D,"processed")</f>
        <v>0</v>
      </c>
      <c r="E44" s="16">
        <v>8</v>
      </c>
    </row>
    <row r="45" spans="2:14" x14ac:dyDescent="0.35">
      <c r="B45" s="21" t="s">
        <v>101</v>
      </c>
      <c r="C45" s="25">
        <f>SUMIFS('All transactions'!$E:$E,'All transactions'!$A:$A,"2022",'All transactions'!$D:$D,"PROCESSED")-SUMIFS('All transactions'!$G:$G,'All transactions'!$A:$A,"2022",'All transactions'!$D:$D,"processed")</f>
        <v>0</v>
      </c>
      <c r="D45" s="25">
        <f>SUMIFS('All transactions'!$E:$E,'All transactions'!$A:$A,"2023",'All transactions'!$D:$D,"PROCESSED")-SUMIFS('All transactions'!$G:$G,'All transactions'!$A:$A,"2023",'All transactions'!$D:$D,"processed")</f>
        <v>0</v>
      </c>
      <c r="E45" s="16">
        <v>9</v>
      </c>
    </row>
    <row r="46" spans="2:14" x14ac:dyDescent="0.35">
      <c r="B46" s="21" t="s">
        <v>102</v>
      </c>
      <c r="C46" s="25">
        <f>SUMIFS('All transactions'!$E:$E,'All transactions'!$A:$A,"2022",'All transactions'!$D:$D,"PROCESSED")-SUMIFS('All transactions'!$G:$G,'All transactions'!$A:$A,"2022",'All transactions'!$D:$D,"processed")</f>
        <v>0</v>
      </c>
      <c r="D46" s="25">
        <f>SUMIFS('All transactions'!$E:$E,'All transactions'!$A:$A,"2023",'All transactions'!$D:$D,"PROCESSED")-SUMIFS('All transactions'!$G:$G,'All transactions'!$A:$A,"2023",'All transactions'!$D:$D,"processed")</f>
        <v>0</v>
      </c>
      <c r="E46" s="16">
        <v>10</v>
      </c>
    </row>
    <row r="47" spans="2:14" x14ac:dyDescent="0.35">
      <c r="B47" s="21" t="s">
        <v>103</v>
      </c>
      <c r="C47" s="25">
        <f>SUMIFS('All transactions'!$E:$E,'All transactions'!$A:$A,"2022",'All transactions'!$D:$D,"PROCESSED")-SUMIFS('All transactions'!$G:$G,'All transactions'!$A:$A,"2022",'All transactions'!$D:$D,"processed")</f>
        <v>0</v>
      </c>
      <c r="D47" s="25">
        <f>SUMIFS('All transactions'!$E:$E,'All transactions'!$A:$A,"2023",'All transactions'!$D:$D,"PROCESSED")-SUMIFS('All transactions'!$G:$G,'All transactions'!$A:$A,"2023",'All transactions'!$D:$D,"processed")</f>
        <v>0</v>
      </c>
      <c r="E47" s="16">
        <v>11</v>
      </c>
    </row>
    <row r="48" spans="2:14" x14ac:dyDescent="0.35">
      <c r="B48" s="21" t="s">
        <v>104</v>
      </c>
      <c r="C48" s="25">
        <f>SUMIFS('All transactions'!$E:$E,'All transactions'!$A:$A,"2022",'All transactions'!$D:$D,"PROCESSED")-SUMIFS('All transactions'!$G:$G,'All transactions'!$A:$A,"2022",'All transactions'!$D:$D,"processed")</f>
        <v>0</v>
      </c>
      <c r="D48" s="25">
        <f>SUMIFS('All transactions'!$E:$E,'All transactions'!$A:$A,"2023",'All transactions'!$D:$D,"PROCESSED")-SUMIFS('All transactions'!$G:$G,'All transactions'!$A:$A,"2023",'All transactions'!$D:$D,"processed")</f>
        <v>0</v>
      </c>
      <c r="E48" s="16">
        <v>12</v>
      </c>
    </row>
    <row r="49" spans="2:14" ht="15" thickBot="1" x14ac:dyDescent="0.4">
      <c r="B49" s="26" t="s">
        <v>57</v>
      </c>
      <c r="C49" s="27">
        <f>SUM(C36:C48)</f>
        <v>0</v>
      </c>
      <c r="D49" s="27">
        <f>SUM(D36:D48)</f>
        <v>0</v>
      </c>
    </row>
    <row r="61" spans="2:14" x14ac:dyDescent="0.35">
      <c r="N61"/>
    </row>
    <row r="62" spans="2:14" x14ac:dyDescent="0.35">
      <c r="M62"/>
      <c r="N62"/>
    </row>
    <row r="63" spans="2:14" x14ac:dyDescent="0.35">
      <c r="M63"/>
      <c r="N63"/>
    </row>
    <row r="64" spans="2:14" x14ac:dyDescent="0.35">
      <c r="M64"/>
      <c r="N64"/>
    </row>
    <row r="65" spans="2:14" x14ac:dyDescent="0.35">
      <c r="M65"/>
      <c r="N65"/>
    </row>
    <row r="66" spans="2:14" x14ac:dyDescent="0.35">
      <c r="M66"/>
      <c r="N66"/>
    </row>
    <row r="67" spans="2:14" x14ac:dyDescent="0.35">
      <c r="M67"/>
      <c r="N67"/>
    </row>
    <row r="68" spans="2:14" ht="15.5" x14ac:dyDescent="0.35">
      <c r="F68" s="65"/>
      <c r="G68" s="37"/>
      <c r="M68"/>
      <c r="N68" s="36"/>
    </row>
    <row r="69" spans="2:14" ht="15.5" x14ac:dyDescent="0.35">
      <c r="F69" s="37"/>
      <c r="G69" s="37"/>
      <c r="M69" s="36"/>
      <c r="N69" s="37"/>
    </row>
    <row r="70" spans="2:14" ht="15.5" x14ac:dyDescent="0.35">
      <c r="B70" s="82"/>
      <c r="C70" s="82"/>
      <c r="D70" s="37"/>
      <c r="E70" s="65"/>
      <c r="F70" s="37"/>
      <c r="G70" s="37"/>
      <c r="L70" s="37"/>
      <c r="M70" s="37"/>
      <c r="N70" s="37"/>
    </row>
    <row r="71" spans="2:14" ht="15.5" x14ac:dyDescent="0.35">
      <c r="B71" s="38"/>
      <c r="C71" s="38"/>
      <c r="D71" s="37"/>
      <c r="E71" s="37"/>
      <c r="F71" s="37"/>
      <c r="G71" s="37"/>
      <c r="L71" s="37"/>
      <c r="M71" s="37"/>
      <c r="N71" s="37"/>
    </row>
    <row r="72" spans="2:14" ht="15.5" x14ac:dyDescent="0.35">
      <c r="B72" s="39"/>
      <c r="C72" s="38"/>
      <c r="D72" s="37"/>
      <c r="E72" s="37"/>
      <c r="F72" s="41"/>
      <c r="G72" s="37"/>
      <c r="L72" s="37"/>
      <c r="M72" s="37"/>
      <c r="N72" s="37"/>
    </row>
    <row r="73" spans="2:14" ht="15.5" x14ac:dyDescent="0.35">
      <c r="B73" s="38"/>
      <c r="C73" s="42"/>
      <c r="D73" s="37"/>
      <c r="E73" s="37"/>
      <c r="F73" s="41"/>
      <c r="G73" s="37"/>
      <c r="L73" s="37"/>
      <c r="M73" s="37"/>
      <c r="N73" s="40"/>
    </row>
    <row r="74" spans="2:14" ht="15.5" x14ac:dyDescent="0.35">
      <c r="B74" s="38"/>
      <c r="C74" s="42"/>
      <c r="D74" s="37"/>
      <c r="E74" s="37"/>
      <c r="F74" s="41"/>
      <c r="G74" s="37"/>
      <c r="L74" s="43"/>
      <c r="M74" s="40"/>
      <c r="N74" s="37"/>
    </row>
    <row r="75" spans="2:14" ht="15.5" x14ac:dyDescent="0.35">
      <c r="B75" s="38"/>
      <c r="C75" s="42"/>
      <c r="D75" s="37"/>
      <c r="E75" s="37"/>
      <c r="F75" s="46"/>
      <c r="G75" s="37"/>
      <c r="H75" s="43"/>
      <c r="I75" s="43"/>
      <c r="J75" s="46"/>
      <c r="K75" s="46"/>
      <c r="L75" s="43"/>
      <c r="M75" s="37"/>
      <c r="N75" s="43"/>
    </row>
    <row r="76" spans="2:14" ht="15.5" x14ac:dyDescent="0.35">
      <c r="B76" s="38"/>
      <c r="C76" s="42"/>
      <c r="D76" s="37"/>
      <c r="E76" s="37"/>
      <c r="L76" s="37"/>
      <c r="M76" s="43"/>
    </row>
    <row r="77" spans="2:14" ht="15.5" x14ac:dyDescent="0.35">
      <c r="B77" s="44"/>
      <c r="C77" s="45"/>
      <c r="D77" s="37"/>
      <c r="E77" s="43"/>
      <c r="L77" s="37"/>
    </row>
  </sheetData>
  <sortState xmlns:xlrd2="http://schemas.microsoft.com/office/spreadsheetml/2017/richdata2" ref="B11:D20">
    <sortCondition ref="B11:B20"/>
  </sortState>
  <mergeCells count="7">
    <mergeCell ref="B70:C70"/>
    <mergeCell ref="B9:L9"/>
    <mergeCell ref="B23:K23"/>
    <mergeCell ref="F34:K34"/>
    <mergeCell ref="J35:K35"/>
    <mergeCell ref="H35:I35"/>
    <mergeCell ref="B34:D34"/>
  </mergeCells>
  <phoneticPr fontId="13" type="noConversion"/>
  <conditionalFormatting sqref="C25:C32">
    <cfRule type="cellIs" dxfId="4" priority="10" operator="greaterThan">
      <formula>0</formula>
    </cfRule>
    <cfRule type="cellIs" dxfId="3" priority="11" operator="lessThan">
      <formula>0</formula>
    </cfRule>
  </conditionalFormatting>
  <conditionalFormatting sqref="F25:F32">
    <cfRule type="cellIs" dxfId="2" priority="8" operator="greaterThan">
      <formula>0</formula>
    </cfRule>
    <cfRule type="cellIs" dxfId="1" priority="9" operator="lessThan">
      <formula>0</formula>
    </cfRule>
  </conditionalFormatting>
  <conditionalFormatting sqref="G36:G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2E949-8351-475F-87E6-04F2D1DBE350}">
  <dimension ref="A1:H1"/>
  <sheetViews>
    <sheetView workbookViewId="0">
      <selection sqref="A1:H1"/>
    </sheetView>
  </sheetViews>
  <sheetFormatPr defaultRowHeight="14.5" x14ac:dyDescent="0.35"/>
  <cols>
    <col min="1" max="1" width="11.81640625" bestFit="1" customWidth="1"/>
    <col min="2" max="2" width="9.81640625" bestFit="1" customWidth="1"/>
    <col min="3" max="3" width="9.453125" bestFit="1" customWidth="1"/>
    <col min="4" max="4" width="9.26953125" bestFit="1" customWidth="1"/>
    <col min="5" max="5" width="14.08984375" bestFit="1" customWidth="1"/>
    <col min="6" max="6" width="15.6328125" bestFit="1" customWidth="1"/>
    <col min="7" max="7" width="6.6328125" bestFit="1" customWidth="1"/>
    <col min="8" max="8" width="8.54296875" bestFit="1" customWidth="1"/>
  </cols>
  <sheetData>
    <row r="1" spans="1:8" x14ac:dyDescent="0.35">
      <c r="A1" t="s">
        <v>2</v>
      </c>
      <c r="B1" t="s">
        <v>3</v>
      </c>
      <c r="C1" t="s">
        <v>4</v>
      </c>
      <c r="D1" t="s">
        <v>119</v>
      </c>
      <c r="E1" t="s">
        <v>120</v>
      </c>
      <c r="F1" t="s">
        <v>20</v>
      </c>
      <c r="G1" t="s">
        <v>10</v>
      </c>
      <c r="H1" t="s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73A2-A155-4A74-B0FC-E3CA4366A42B}">
  <dimension ref="A1:V287"/>
  <sheetViews>
    <sheetView topLeftCell="B1" workbookViewId="0">
      <selection sqref="A1:V1"/>
    </sheetView>
  </sheetViews>
  <sheetFormatPr defaultRowHeight="14.5" x14ac:dyDescent="0.35"/>
  <cols>
    <col min="1" max="1" width="15.54296875" bestFit="1" customWidth="1"/>
    <col min="15" max="15" width="14.54296875" bestFit="1" customWidth="1"/>
  </cols>
  <sheetData>
    <row r="1" spans="1:22" x14ac:dyDescent="0.35">
      <c r="A1" t="s">
        <v>136</v>
      </c>
      <c r="B1" t="s">
        <v>135</v>
      </c>
      <c r="C1" t="s">
        <v>2</v>
      </c>
      <c r="D1" t="s">
        <v>107</v>
      </c>
      <c r="E1" t="s">
        <v>134</v>
      </c>
      <c r="F1" t="s">
        <v>133</v>
      </c>
      <c r="G1" t="s">
        <v>132</v>
      </c>
      <c r="H1" t="s">
        <v>31</v>
      </c>
      <c r="I1" t="s">
        <v>131</v>
      </c>
      <c r="J1" t="s">
        <v>67</v>
      </c>
      <c r="K1" t="s">
        <v>130</v>
      </c>
      <c r="L1" t="s">
        <v>129</v>
      </c>
      <c r="M1" t="s">
        <v>128</v>
      </c>
      <c r="N1" t="s">
        <v>127</v>
      </c>
      <c r="O1" t="s">
        <v>126</v>
      </c>
      <c r="P1" t="s">
        <v>125</v>
      </c>
      <c r="Q1" t="s">
        <v>124</v>
      </c>
      <c r="R1" t="s">
        <v>123</v>
      </c>
      <c r="S1" t="s">
        <v>122</v>
      </c>
      <c r="T1" t="s">
        <v>121</v>
      </c>
      <c r="U1" t="s">
        <v>51</v>
      </c>
      <c r="V1" t="s">
        <v>11</v>
      </c>
    </row>
    <row r="2" spans="1:22" x14ac:dyDescent="0.35">
      <c r="A2" s="7"/>
      <c r="O2" s="7"/>
    </row>
    <row r="3" spans="1:22" x14ac:dyDescent="0.35">
      <c r="A3" s="7"/>
      <c r="O3" s="7"/>
    </row>
    <row r="4" spans="1:22" x14ac:dyDescent="0.35">
      <c r="A4" s="7"/>
      <c r="O4" s="7"/>
    </row>
    <row r="5" spans="1:22" x14ac:dyDescent="0.35">
      <c r="A5" s="7"/>
      <c r="O5" s="7"/>
    </row>
    <row r="6" spans="1:22" x14ac:dyDescent="0.35">
      <c r="A6" s="7"/>
      <c r="O6" s="7"/>
    </row>
    <row r="7" spans="1:22" x14ac:dyDescent="0.35">
      <c r="A7" s="7"/>
      <c r="O7" s="7"/>
    </row>
    <row r="8" spans="1:22" x14ac:dyDescent="0.35">
      <c r="A8" s="7"/>
      <c r="O8" s="7"/>
    </row>
    <row r="9" spans="1:22" x14ac:dyDescent="0.35">
      <c r="A9" s="7"/>
      <c r="O9" s="7"/>
    </row>
    <row r="10" spans="1:22" x14ac:dyDescent="0.35">
      <c r="A10" s="7"/>
      <c r="O10" s="7"/>
    </row>
    <row r="11" spans="1:22" x14ac:dyDescent="0.35">
      <c r="A11" s="7"/>
      <c r="O11" s="7"/>
    </row>
    <row r="12" spans="1:22" x14ac:dyDescent="0.35">
      <c r="A12" s="7"/>
      <c r="O12" s="7"/>
    </row>
    <row r="13" spans="1:22" x14ac:dyDescent="0.35">
      <c r="A13" s="7"/>
      <c r="O13" s="7"/>
    </row>
    <row r="14" spans="1:22" x14ac:dyDescent="0.35">
      <c r="A14" s="7"/>
      <c r="O14" s="7"/>
    </row>
    <row r="15" spans="1:22" x14ac:dyDescent="0.35">
      <c r="A15" s="7"/>
      <c r="O15" s="7"/>
    </row>
    <row r="16" spans="1:22" x14ac:dyDescent="0.35">
      <c r="A16" s="7"/>
      <c r="O16" s="7"/>
    </row>
    <row r="17" spans="1:15" x14ac:dyDescent="0.35">
      <c r="A17" s="7"/>
      <c r="O17" s="7"/>
    </row>
    <row r="18" spans="1:15" x14ac:dyDescent="0.35">
      <c r="A18" s="7"/>
      <c r="O18" s="7"/>
    </row>
    <row r="19" spans="1:15" x14ac:dyDescent="0.35">
      <c r="A19" s="7"/>
      <c r="O19" s="7"/>
    </row>
    <row r="20" spans="1:15" x14ac:dyDescent="0.35">
      <c r="A20" s="7"/>
      <c r="O20" s="7"/>
    </row>
    <row r="21" spans="1:15" x14ac:dyDescent="0.35">
      <c r="A21" s="7"/>
      <c r="O21" s="7"/>
    </row>
    <row r="22" spans="1:15" x14ac:dyDescent="0.35">
      <c r="A22" s="7"/>
      <c r="O22" s="7"/>
    </row>
    <row r="23" spans="1:15" x14ac:dyDescent="0.35">
      <c r="A23" s="7"/>
      <c r="O23" s="7"/>
    </row>
    <row r="24" spans="1:15" x14ac:dyDescent="0.35">
      <c r="A24" s="7"/>
      <c r="O24" s="7"/>
    </row>
    <row r="25" spans="1:15" x14ac:dyDescent="0.35">
      <c r="A25" s="7"/>
      <c r="O25" s="7"/>
    </row>
    <row r="26" spans="1:15" x14ac:dyDescent="0.35">
      <c r="A26" s="7"/>
      <c r="O26" s="7"/>
    </row>
    <row r="27" spans="1:15" x14ac:dyDescent="0.35">
      <c r="A27" s="7"/>
      <c r="O27" s="7"/>
    </row>
    <row r="28" spans="1:15" x14ac:dyDescent="0.35">
      <c r="A28" s="7"/>
      <c r="O28" s="7"/>
    </row>
    <row r="29" spans="1:15" x14ac:dyDescent="0.35">
      <c r="A29" s="7"/>
      <c r="O29" s="7"/>
    </row>
    <row r="30" spans="1:15" x14ac:dyDescent="0.35">
      <c r="A30" s="7"/>
      <c r="O30" s="7"/>
    </row>
    <row r="31" spans="1:15" x14ac:dyDescent="0.35">
      <c r="A31" s="7"/>
      <c r="O31" s="7"/>
    </row>
    <row r="32" spans="1:15" x14ac:dyDescent="0.35">
      <c r="A32" s="7"/>
      <c r="O32" s="7"/>
    </row>
    <row r="33" spans="1:15" x14ac:dyDescent="0.35">
      <c r="A33" s="7"/>
      <c r="O33" s="7"/>
    </row>
    <row r="34" spans="1:15" x14ac:dyDescent="0.35">
      <c r="A34" s="7"/>
      <c r="O34" s="7"/>
    </row>
    <row r="35" spans="1:15" x14ac:dyDescent="0.35">
      <c r="A35" s="7"/>
      <c r="O35" s="7"/>
    </row>
    <row r="36" spans="1:15" x14ac:dyDescent="0.35">
      <c r="A36" s="7"/>
      <c r="O36" s="7"/>
    </row>
    <row r="37" spans="1:15" x14ac:dyDescent="0.35">
      <c r="A37" s="7"/>
      <c r="O37" s="7"/>
    </row>
    <row r="38" spans="1:15" x14ac:dyDescent="0.35">
      <c r="A38" s="7"/>
      <c r="O38" s="7"/>
    </row>
    <row r="39" spans="1:15" x14ac:dyDescent="0.35">
      <c r="A39" s="7"/>
      <c r="O39" s="7"/>
    </row>
    <row r="40" spans="1:15" x14ac:dyDescent="0.35">
      <c r="A40" s="7"/>
      <c r="O40" s="7"/>
    </row>
    <row r="41" spans="1:15" x14ac:dyDescent="0.35">
      <c r="A41" s="7"/>
      <c r="O41" s="7"/>
    </row>
    <row r="42" spans="1:15" x14ac:dyDescent="0.35">
      <c r="A42" s="7"/>
      <c r="O42" s="7"/>
    </row>
    <row r="43" spans="1:15" x14ac:dyDescent="0.35">
      <c r="A43" s="7"/>
      <c r="O43" s="7"/>
    </row>
    <row r="44" spans="1:15" x14ac:dyDescent="0.35">
      <c r="A44" s="7"/>
      <c r="O44" s="7"/>
    </row>
    <row r="45" spans="1:15" x14ac:dyDescent="0.35">
      <c r="A45" s="7"/>
      <c r="O45" s="7"/>
    </row>
    <row r="46" spans="1:15" x14ac:dyDescent="0.35">
      <c r="A46" s="7"/>
      <c r="O46" s="7"/>
    </row>
    <row r="47" spans="1:15" x14ac:dyDescent="0.35">
      <c r="A47" s="7"/>
      <c r="O47" s="7"/>
    </row>
    <row r="48" spans="1:15" x14ac:dyDescent="0.35">
      <c r="A48" s="7"/>
      <c r="O48" s="7"/>
    </row>
    <row r="49" spans="1:15" x14ac:dyDescent="0.35">
      <c r="A49" s="7"/>
      <c r="O49" s="7"/>
    </row>
    <row r="50" spans="1:15" x14ac:dyDescent="0.35">
      <c r="A50" s="7"/>
      <c r="O50" s="7"/>
    </row>
    <row r="51" spans="1:15" x14ac:dyDescent="0.35">
      <c r="A51" s="7"/>
      <c r="O51" s="7"/>
    </row>
    <row r="52" spans="1:15" x14ac:dyDescent="0.35">
      <c r="A52" s="7"/>
      <c r="O52" s="7"/>
    </row>
    <row r="53" spans="1:15" x14ac:dyDescent="0.35">
      <c r="A53" s="7"/>
      <c r="O53" s="7"/>
    </row>
    <row r="54" spans="1:15" x14ac:dyDescent="0.35">
      <c r="A54" s="7"/>
      <c r="O54" s="7"/>
    </row>
    <row r="55" spans="1:15" x14ac:dyDescent="0.35">
      <c r="A55" s="7"/>
      <c r="O55" s="7"/>
    </row>
    <row r="56" spans="1:15" x14ac:dyDescent="0.35">
      <c r="A56" s="7"/>
      <c r="O56" s="7"/>
    </row>
    <row r="57" spans="1:15" x14ac:dyDescent="0.35">
      <c r="A57" s="7"/>
      <c r="O57" s="7"/>
    </row>
    <row r="58" spans="1:15" x14ac:dyDescent="0.35">
      <c r="A58" s="7"/>
      <c r="O58" s="7"/>
    </row>
    <row r="59" spans="1:15" x14ac:dyDescent="0.35">
      <c r="A59" s="7"/>
      <c r="O59" s="7"/>
    </row>
    <row r="60" spans="1:15" x14ac:dyDescent="0.35">
      <c r="A60" s="7"/>
      <c r="O60" s="7"/>
    </row>
    <row r="61" spans="1:15" x14ac:dyDescent="0.35">
      <c r="A61" s="7"/>
      <c r="O61" s="7"/>
    </row>
    <row r="62" spans="1:15" x14ac:dyDescent="0.35">
      <c r="A62" s="7"/>
      <c r="O62" s="7"/>
    </row>
    <row r="63" spans="1:15" x14ac:dyDescent="0.35">
      <c r="A63" s="7"/>
      <c r="O63" s="7"/>
    </row>
    <row r="64" spans="1:15" x14ac:dyDescent="0.35">
      <c r="A64" s="7"/>
      <c r="O64" s="7"/>
    </row>
    <row r="65" spans="1:15" x14ac:dyDescent="0.35">
      <c r="A65" s="7"/>
      <c r="O65" s="7"/>
    </row>
    <row r="66" spans="1:15" x14ac:dyDescent="0.35">
      <c r="A66" s="7"/>
      <c r="O66" s="7"/>
    </row>
    <row r="67" spans="1:15" x14ac:dyDescent="0.35">
      <c r="A67" s="7"/>
      <c r="O67" s="7"/>
    </row>
    <row r="68" spans="1:15" x14ac:dyDescent="0.35">
      <c r="A68" s="7"/>
      <c r="O68" s="7"/>
    </row>
    <row r="69" spans="1:15" x14ac:dyDescent="0.35">
      <c r="A69" s="7"/>
      <c r="O69" s="7"/>
    </row>
    <row r="70" spans="1:15" x14ac:dyDescent="0.35">
      <c r="A70" s="7"/>
      <c r="O70" s="7"/>
    </row>
    <row r="71" spans="1:15" x14ac:dyDescent="0.35">
      <c r="A71" s="7"/>
      <c r="O71" s="7"/>
    </row>
    <row r="72" spans="1:15" x14ac:dyDescent="0.35">
      <c r="A72" s="7"/>
      <c r="O72" s="7"/>
    </row>
    <row r="73" spans="1:15" x14ac:dyDescent="0.35">
      <c r="A73" s="7"/>
      <c r="O73" s="7"/>
    </row>
    <row r="74" spans="1:15" x14ac:dyDescent="0.35">
      <c r="A74" s="7"/>
      <c r="O74" s="7"/>
    </row>
    <row r="75" spans="1:15" x14ac:dyDescent="0.35">
      <c r="A75" s="7"/>
      <c r="O75" s="7"/>
    </row>
    <row r="76" spans="1:15" x14ac:dyDescent="0.35">
      <c r="A76" s="7"/>
      <c r="O76" s="7"/>
    </row>
    <row r="77" spans="1:15" x14ac:dyDescent="0.35">
      <c r="A77" s="7"/>
      <c r="O77" s="7"/>
    </row>
    <row r="78" spans="1:15" x14ac:dyDescent="0.35">
      <c r="A78" s="7"/>
      <c r="O78" s="7"/>
    </row>
    <row r="79" spans="1:15" x14ac:dyDescent="0.35">
      <c r="A79" s="7"/>
      <c r="O79" s="7"/>
    </row>
    <row r="80" spans="1:15" x14ac:dyDescent="0.35">
      <c r="A80" s="7"/>
      <c r="O80" s="7"/>
    </row>
    <row r="81" spans="1:15" x14ac:dyDescent="0.35">
      <c r="A81" s="7"/>
      <c r="O81" s="7"/>
    </row>
    <row r="82" spans="1:15" x14ac:dyDescent="0.35">
      <c r="A82" s="7"/>
      <c r="O82" s="7"/>
    </row>
    <row r="83" spans="1:15" x14ac:dyDescent="0.35">
      <c r="A83" s="7"/>
      <c r="O83" s="7"/>
    </row>
    <row r="84" spans="1:15" x14ac:dyDescent="0.35">
      <c r="A84" s="7"/>
      <c r="O84" s="7"/>
    </row>
    <row r="85" spans="1:15" x14ac:dyDescent="0.35">
      <c r="A85" s="7"/>
      <c r="O85" s="7"/>
    </row>
    <row r="86" spans="1:15" x14ac:dyDescent="0.35">
      <c r="A86" s="7"/>
      <c r="O86" s="7"/>
    </row>
    <row r="87" spans="1:15" x14ac:dyDescent="0.35">
      <c r="A87" s="7"/>
      <c r="O87" s="7"/>
    </row>
    <row r="88" spans="1:15" x14ac:dyDescent="0.35">
      <c r="A88" s="7"/>
      <c r="O88" s="7"/>
    </row>
    <row r="89" spans="1:15" x14ac:dyDescent="0.35">
      <c r="A89" s="7"/>
      <c r="O89" s="7"/>
    </row>
    <row r="90" spans="1:15" x14ac:dyDescent="0.35">
      <c r="A90" s="7"/>
      <c r="O90" s="7"/>
    </row>
    <row r="91" spans="1:15" x14ac:dyDescent="0.35">
      <c r="A91" s="7"/>
      <c r="O91" s="7"/>
    </row>
    <row r="92" spans="1:15" x14ac:dyDescent="0.35">
      <c r="A92" s="7"/>
      <c r="O92" s="7"/>
    </row>
    <row r="93" spans="1:15" x14ac:dyDescent="0.35">
      <c r="A93" s="7"/>
      <c r="O93" s="7"/>
    </row>
    <row r="94" spans="1:15" x14ac:dyDescent="0.35">
      <c r="A94" s="7"/>
      <c r="O94" s="7"/>
    </row>
    <row r="95" spans="1:15" x14ac:dyDescent="0.35">
      <c r="A95" s="7"/>
      <c r="O95" s="7"/>
    </row>
    <row r="96" spans="1:15" x14ac:dyDescent="0.35">
      <c r="A96" s="7"/>
      <c r="O96" s="7"/>
    </row>
    <row r="97" spans="1:15" x14ac:dyDescent="0.35">
      <c r="A97" s="7"/>
      <c r="O97" s="7"/>
    </row>
    <row r="98" spans="1:15" x14ac:dyDescent="0.35">
      <c r="A98" s="7"/>
      <c r="O98" s="7"/>
    </row>
    <row r="99" spans="1:15" x14ac:dyDescent="0.35">
      <c r="A99" s="7"/>
      <c r="O99" s="7"/>
    </row>
    <row r="100" spans="1:15" x14ac:dyDescent="0.35">
      <c r="A100" s="7"/>
      <c r="O100" s="7"/>
    </row>
    <row r="101" spans="1:15" x14ac:dyDescent="0.35">
      <c r="A101" s="7"/>
      <c r="O101" s="7"/>
    </row>
    <row r="102" spans="1:15" x14ac:dyDescent="0.35">
      <c r="A102" s="7"/>
      <c r="O102" s="7"/>
    </row>
    <row r="103" spans="1:15" x14ac:dyDescent="0.35">
      <c r="A103" s="7"/>
      <c r="O103" s="7"/>
    </row>
    <row r="104" spans="1:15" x14ac:dyDescent="0.35">
      <c r="A104" s="7"/>
      <c r="O104" s="7"/>
    </row>
    <row r="105" spans="1:15" x14ac:dyDescent="0.35">
      <c r="A105" s="7"/>
      <c r="O105" s="7"/>
    </row>
    <row r="106" spans="1:15" x14ac:dyDescent="0.35">
      <c r="A106" s="7"/>
      <c r="O106" s="7"/>
    </row>
    <row r="107" spans="1:15" x14ac:dyDescent="0.35">
      <c r="A107" s="7"/>
      <c r="O107" s="7"/>
    </row>
    <row r="108" spans="1:15" x14ac:dyDescent="0.35">
      <c r="A108" s="7"/>
      <c r="O108" s="7"/>
    </row>
    <row r="109" spans="1:15" x14ac:dyDescent="0.35">
      <c r="A109" s="7"/>
      <c r="O109" s="7"/>
    </row>
    <row r="110" spans="1:15" x14ac:dyDescent="0.35">
      <c r="A110" s="7"/>
      <c r="O110" s="7"/>
    </row>
    <row r="111" spans="1:15" x14ac:dyDescent="0.35">
      <c r="A111" s="7"/>
      <c r="O111" s="7"/>
    </row>
    <row r="112" spans="1:15" x14ac:dyDescent="0.35">
      <c r="A112" s="7"/>
      <c r="O112" s="7"/>
    </row>
    <row r="113" spans="1:15" x14ac:dyDescent="0.35">
      <c r="A113" s="7"/>
      <c r="O113" s="7"/>
    </row>
    <row r="114" spans="1:15" x14ac:dyDescent="0.35">
      <c r="A114" s="7"/>
      <c r="O114" s="7"/>
    </row>
    <row r="115" spans="1:15" x14ac:dyDescent="0.35">
      <c r="A115" s="7"/>
      <c r="O115" s="7"/>
    </row>
    <row r="116" spans="1:15" x14ac:dyDescent="0.35">
      <c r="A116" s="7"/>
      <c r="O116" s="7"/>
    </row>
    <row r="117" spans="1:15" x14ac:dyDescent="0.35">
      <c r="A117" s="7"/>
      <c r="O117" s="7"/>
    </row>
    <row r="118" spans="1:15" x14ac:dyDescent="0.35">
      <c r="A118" s="7"/>
      <c r="O118" s="7"/>
    </row>
    <row r="119" spans="1:15" x14ac:dyDescent="0.35">
      <c r="A119" s="7"/>
      <c r="O119" s="7"/>
    </row>
    <row r="120" spans="1:15" x14ac:dyDescent="0.35">
      <c r="A120" s="7"/>
      <c r="O120" s="7"/>
    </row>
    <row r="121" spans="1:15" x14ac:dyDescent="0.35">
      <c r="A121" s="7"/>
      <c r="O121" s="7"/>
    </row>
    <row r="122" spans="1:15" x14ac:dyDescent="0.35">
      <c r="A122" s="7"/>
      <c r="O122" s="7"/>
    </row>
    <row r="123" spans="1:15" x14ac:dyDescent="0.35">
      <c r="A123" s="7"/>
      <c r="O123" s="7"/>
    </row>
    <row r="124" spans="1:15" x14ac:dyDescent="0.35">
      <c r="A124" s="7"/>
      <c r="O124" s="7"/>
    </row>
    <row r="125" spans="1:15" x14ac:dyDescent="0.35">
      <c r="A125" s="7"/>
      <c r="O125" s="7"/>
    </row>
    <row r="126" spans="1:15" x14ac:dyDescent="0.35">
      <c r="A126" s="7"/>
      <c r="O126" s="7"/>
    </row>
    <row r="127" spans="1:15" x14ac:dyDescent="0.35">
      <c r="A127" s="7"/>
      <c r="O127" s="7"/>
    </row>
    <row r="128" spans="1:15" x14ac:dyDescent="0.35">
      <c r="A128" s="7"/>
      <c r="O128" s="7"/>
    </row>
    <row r="129" spans="1:15" x14ac:dyDescent="0.35">
      <c r="A129" s="7"/>
      <c r="O129" s="7"/>
    </row>
    <row r="130" spans="1:15" x14ac:dyDescent="0.35">
      <c r="A130" s="7"/>
      <c r="O130" s="7"/>
    </row>
    <row r="131" spans="1:15" x14ac:dyDescent="0.35">
      <c r="A131" s="7"/>
      <c r="O131" s="7"/>
    </row>
    <row r="132" spans="1:15" x14ac:dyDescent="0.35">
      <c r="A132" s="7"/>
      <c r="O132" s="7"/>
    </row>
    <row r="133" spans="1:15" x14ac:dyDescent="0.35">
      <c r="A133" s="7"/>
      <c r="O133" s="7"/>
    </row>
    <row r="134" spans="1:15" x14ac:dyDescent="0.35">
      <c r="A134" s="7"/>
      <c r="O134" s="7"/>
    </row>
    <row r="135" spans="1:15" x14ac:dyDescent="0.35">
      <c r="A135" s="7"/>
      <c r="O135" s="7"/>
    </row>
    <row r="136" spans="1:15" x14ac:dyDescent="0.35">
      <c r="A136" s="7"/>
      <c r="O136" s="7"/>
    </row>
    <row r="137" spans="1:15" x14ac:dyDescent="0.35">
      <c r="A137" s="7"/>
      <c r="O137" s="7"/>
    </row>
    <row r="138" spans="1:15" x14ac:dyDescent="0.35">
      <c r="A138" s="7"/>
      <c r="O138" s="7"/>
    </row>
    <row r="139" spans="1:15" x14ac:dyDescent="0.35">
      <c r="A139" s="7"/>
      <c r="O139" s="7"/>
    </row>
    <row r="140" spans="1:15" x14ac:dyDescent="0.35">
      <c r="A140" s="7"/>
      <c r="O140" s="7"/>
    </row>
    <row r="141" spans="1:15" x14ac:dyDescent="0.35">
      <c r="A141" s="7"/>
      <c r="O141" s="7"/>
    </row>
    <row r="142" spans="1:15" x14ac:dyDescent="0.35">
      <c r="A142" s="7"/>
      <c r="O142" s="7"/>
    </row>
    <row r="143" spans="1:15" x14ac:dyDescent="0.35">
      <c r="A143" s="7"/>
      <c r="O143" s="7"/>
    </row>
    <row r="144" spans="1:15" x14ac:dyDescent="0.35">
      <c r="A144" s="7"/>
      <c r="O144" s="7"/>
    </row>
    <row r="145" spans="1:15" x14ac:dyDescent="0.35">
      <c r="A145" s="7"/>
      <c r="O145" s="7"/>
    </row>
    <row r="146" spans="1:15" x14ac:dyDescent="0.35">
      <c r="A146" s="7"/>
      <c r="O146" s="7"/>
    </row>
    <row r="147" spans="1:15" x14ac:dyDescent="0.35">
      <c r="A147" s="7"/>
      <c r="O147" s="7"/>
    </row>
    <row r="148" spans="1:15" x14ac:dyDescent="0.35">
      <c r="A148" s="7"/>
      <c r="O148" s="7"/>
    </row>
    <row r="149" spans="1:15" x14ac:dyDescent="0.35">
      <c r="A149" s="7"/>
      <c r="O149" s="7"/>
    </row>
    <row r="150" spans="1:15" x14ac:dyDescent="0.35">
      <c r="A150" s="7"/>
      <c r="O150" s="7"/>
    </row>
    <row r="151" spans="1:15" x14ac:dyDescent="0.35">
      <c r="A151" s="7"/>
      <c r="O151" s="7"/>
    </row>
    <row r="152" spans="1:15" x14ac:dyDescent="0.35">
      <c r="A152" s="7"/>
      <c r="O152" s="7"/>
    </row>
    <row r="153" spans="1:15" x14ac:dyDescent="0.35">
      <c r="A153" s="7"/>
      <c r="O153" s="7"/>
    </row>
    <row r="154" spans="1:15" x14ac:dyDescent="0.35">
      <c r="A154" s="7"/>
      <c r="O154" s="7"/>
    </row>
    <row r="155" spans="1:15" x14ac:dyDescent="0.35">
      <c r="A155" s="7"/>
      <c r="O155" s="7"/>
    </row>
    <row r="156" spans="1:15" x14ac:dyDescent="0.35">
      <c r="A156" s="7"/>
      <c r="O156" s="7"/>
    </row>
    <row r="157" spans="1:15" x14ac:dyDescent="0.35">
      <c r="A157" s="7"/>
      <c r="O157" s="7"/>
    </row>
    <row r="158" spans="1:15" x14ac:dyDescent="0.35">
      <c r="A158" s="7"/>
      <c r="O158" s="7"/>
    </row>
    <row r="159" spans="1:15" x14ac:dyDescent="0.35">
      <c r="A159" s="7"/>
      <c r="O159" s="7"/>
    </row>
    <row r="160" spans="1:15" x14ac:dyDescent="0.35">
      <c r="A160" s="7"/>
      <c r="O160" s="7"/>
    </row>
    <row r="161" spans="1:15" x14ac:dyDescent="0.35">
      <c r="A161" s="7"/>
      <c r="O161" s="7"/>
    </row>
    <row r="162" spans="1:15" x14ac:dyDescent="0.35">
      <c r="A162" s="7"/>
      <c r="O162" s="7"/>
    </row>
    <row r="163" spans="1:15" x14ac:dyDescent="0.35">
      <c r="A163" s="7"/>
      <c r="O163" s="7"/>
    </row>
    <row r="164" spans="1:15" x14ac:dyDescent="0.35">
      <c r="A164" s="7"/>
      <c r="O164" s="7"/>
    </row>
    <row r="165" spans="1:15" x14ac:dyDescent="0.35">
      <c r="A165" s="7"/>
      <c r="O165" s="7"/>
    </row>
    <row r="166" spans="1:15" x14ac:dyDescent="0.35">
      <c r="A166" s="7"/>
      <c r="O166" s="7"/>
    </row>
    <row r="167" spans="1:15" x14ac:dyDescent="0.35">
      <c r="A167" s="7"/>
      <c r="O167" s="7"/>
    </row>
    <row r="168" spans="1:15" x14ac:dyDescent="0.35">
      <c r="A168" s="7"/>
      <c r="O168" s="7"/>
    </row>
    <row r="169" spans="1:15" x14ac:dyDescent="0.35">
      <c r="A169" s="7"/>
      <c r="O169" s="7"/>
    </row>
    <row r="170" spans="1:15" x14ac:dyDescent="0.35">
      <c r="A170" s="7"/>
      <c r="O170" s="7"/>
    </row>
    <row r="171" spans="1:15" x14ac:dyDescent="0.35">
      <c r="A171" s="7"/>
      <c r="O171" s="7"/>
    </row>
    <row r="172" spans="1:15" x14ac:dyDescent="0.35">
      <c r="A172" s="7"/>
      <c r="O172" s="7"/>
    </row>
    <row r="173" spans="1:15" x14ac:dyDescent="0.35">
      <c r="A173" s="7"/>
      <c r="O173" s="7"/>
    </row>
    <row r="174" spans="1:15" x14ac:dyDescent="0.35">
      <c r="A174" s="7"/>
      <c r="O174" s="7"/>
    </row>
    <row r="175" spans="1:15" x14ac:dyDescent="0.35">
      <c r="A175" s="7"/>
      <c r="O175" s="7"/>
    </row>
    <row r="176" spans="1:15" x14ac:dyDescent="0.35">
      <c r="A176" s="7"/>
      <c r="O176" s="7"/>
    </row>
    <row r="177" spans="1:15" x14ac:dyDescent="0.35">
      <c r="A177" s="7"/>
      <c r="O177" s="7"/>
    </row>
    <row r="178" spans="1:15" x14ac:dyDescent="0.35">
      <c r="A178" s="7"/>
      <c r="O178" s="7"/>
    </row>
    <row r="179" spans="1:15" x14ac:dyDescent="0.35">
      <c r="A179" s="7"/>
      <c r="O179" s="7"/>
    </row>
    <row r="180" spans="1:15" x14ac:dyDescent="0.35">
      <c r="A180" s="7"/>
      <c r="O180" s="7"/>
    </row>
    <row r="181" spans="1:15" x14ac:dyDescent="0.35">
      <c r="A181" s="7"/>
      <c r="O181" s="7"/>
    </row>
    <row r="182" spans="1:15" x14ac:dyDescent="0.35">
      <c r="A182" s="7"/>
      <c r="O182" s="7"/>
    </row>
    <row r="183" spans="1:15" x14ac:dyDescent="0.35">
      <c r="A183" s="7"/>
      <c r="O183" s="7"/>
    </row>
    <row r="184" spans="1:15" x14ac:dyDescent="0.35">
      <c r="A184" s="7"/>
      <c r="O184" s="7"/>
    </row>
    <row r="185" spans="1:15" x14ac:dyDescent="0.35">
      <c r="A185" s="7"/>
      <c r="O185" s="7"/>
    </row>
    <row r="186" spans="1:15" x14ac:dyDescent="0.35">
      <c r="A186" s="7"/>
      <c r="O186" s="7"/>
    </row>
    <row r="187" spans="1:15" x14ac:dyDescent="0.35">
      <c r="A187" s="7"/>
      <c r="O187" s="7"/>
    </row>
    <row r="188" spans="1:15" x14ac:dyDescent="0.35">
      <c r="A188" s="7"/>
      <c r="O188" s="7"/>
    </row>
    <row r="189" spans="1:15" x14ac:dyDescent="0.35">
      <c r="A189" s="7"/>
      <c r="O189" s="7"/>
    </row>
    <row r="190" spans="1:15" x14ac:dyDescent="0.35">
      <c r="A190" s="7"/>
      <c r="O190" s="7"/>
    </row>
    <row r="191" spans="1:15" x14ac:dyDescent="0.35">
      <c r="A191" s="7"/>
      <c r="O191" s="7"/>
    </row>
    <row r="192" spans="1:15" x14ac:dyDescent="0.35">
      <c r="A192" s="7"/>
      <c r="O192" s="7"/>
    </row>
    <row r="193" spans="1:15" x14ac:dyDescent="0.35">
      <c r="A193" s="7"/>
      <c r="O193" s="7"/>
    </row>
    <row r="194" spans="1:15" x14ac:dyDescent="0.35">
      <c r="A194" s="7"/>
      <c r="O194" s="7"/>
    </row>
    <row r="195" spans="1:15" x14ac:dyDescent="0.35">
      <c r="A195" s="7"/>
      <c r="O195" s="7"/>
    </row>
    <row r="196" spans="1:15" x14ac:dyDescent="0.35">
      <c r="A196" s="7"/>
      <c r="O196" s="7"/>
    </row>
    <row r="197" spans="1:15" x14ac:dyDescent="0.35">
      <c r="A197" s="7"/>
      <c r="O197" s="7"/>
    </row>
    <row r="198" spans="1:15" x14ac:dyDescent="0.35">
      <c r="A198" s="7"/>
      <c r="O198" s="7"/>
    </row>
    <row r="199" spans="1:15" x14ac:dyDescent="0.35">
      <c r="A199" s="7"/>
      <c r="O199" s="7"/>
    </row>
    <row r="200" spans="1:15" x14ac:dyDescent="0.35">
      <c r="A200" s="7"/>
      <c r="O200" s="7"/>
    </row>
    <row r="201" spans="1:15" x14ac:dyDescent="0.35">
      <c r="A201" s="7"/>
      <c r="O201" s="7"/>
    </row>
    <row r="202" spans="1:15" x14ac:dyDescent="0.35">
      <c r="A202" s="7"/>
      <c r="O202" s="7"/>
    </row>
    <row r="203" spans="1:15" x14ac:dyDescent="0.35">
      <c r="A203" s="7"/>
      <c r="O203" s="7"/>
    </row>
    <row r="204" spans="1:15" x14ac:dyDescent="0.35">
      <c r="A204" s="7"/>
      <c r="O204" s="7"/>
    </row>
    <row r="205" spans="1:15" x14ac:dyDescent="0.35">
      <c r="A205" s="7"/>
      <c r="O205" s="7"/>
    </row>
    <row r="206" spans="1:15" x14ac:dyDescent="0.35">
      <c r="A206" s="7"/>
      <c r="O206" s="7"/>
    </row>
    <row r="207" spans="1:15" x14ac:dyDescent="0.35">
      <c r="A207" s="7"/>
      <c r="O207" s="7"/>
    </row>
    <row r="208" spans="1:15" x14ac:dyDescent="0.35">
      <c r="A208" s="7"/>
      <c r="O208" s="7"/>
    </row>
    <row r="209" spans="1:15" x14ac:dyDescent="0.35">
      <c r="A209" s="7"/>
      <c r="O209" s="7"/>
    </row>
    <row r="210" spans="1:15" x14ac:dyDescent="0.35">
      <c r="A210" s="7"/>
      <c r="O210" s="7"/>
    </row>
    <row r="211" spans="1:15" x14ac:dyDescent="0.35">
      <c r="A211" s="7"/>
      <c r="O211" s="7"/>
    </row>
    <row r="212" spans="1:15" x14ac:dyDescent="0.35">
      <c r="A212" s="7"/>
      <c r="O212" s="7"/>
    </row>
    <row r="213" spans="1:15" x14ac:dyDescent="0.35">
      <c r="A213" s="7"/>
      <c r="O213" s="7"/>
    </row>
    <row r="214" spans="1:15" x14ac:dyDescent="0.35">
      <c r="A214" s="7"/>
      <c r="O214" s="7"/>
    </row>
    <row r="215" spans="1:15" x14ac:dyDescent="0.35">
      <c r="A215" s="7"/>
      <c r="O215" s="7"/>
    </row>
    <row r="216" spans="1:15" x14ac:dyDescent="0.35">
      <c r="A216" s="7"/>
      <c r="O216" s="7"/>
    </row>
    <row r="217" spans="1:15" x14ac:dyDescent="0.35">
      <c r="A217" s="7"/>
      <c r="O217" s="7"/>
    </row>
    <row r="218" spans="1:15" x14ac:dyDescent="0.35">
      <c r="A218" s="7"/>
      <c r="O218" s="7"/>
    </row>
    <row r="219" spans="1:15" x14ac:dyDescent="0.35">
      <c r="A219" s="7"/>
      <c r="O219" s="7"/>
    </row>
    <row r="220" spans="1:15" x14ac:dyDescent="0.35">
      <c r="A220" s="7"/>
      <c r="O220" s="7"/>
    </row>
    <row r="221" spans="1:15" x14ac:dyDescent="0.35">
      <c r="A221" s="7"/>
      <c r="O221" s="7"/>
    </row>
    <row r="222" spans="1:15" x14ac:dyDescent="0.35">
      <c r="A222" s="7"/>
      <c r="O222" s="7"/>
    </row>
    <row r="223" spans="1:15" x14ac:dyDescent="0.35">
      <c r="A223" s="7"/>
      <c r="O223" s="7"/>
    </row>
    <row r="224" spans="1:15" x14ac:dyDescent="0.35">
      <c r="A224" s="7"/>
      <c r="O224" s="7"/>
    </row>
    <row r="225" spans="1:15" x14ac:dyDescent="0.35">
      <c r="A225" s="7"/>
      <c r="O225" s="7"/>
    </row>
    <row r="226" spans="1:15" x14ac:dyDescent="0.35">
      <c r="A226" s="7"/>
      <c r="O226" s="7"/>
    </row>
    <row r="227" spans="1:15" x14ac:dyDescent="0.35">
      <c r="A227" s="7"/>
      <c r="O227" s="7"/>
    </row>
    <row r="228" spans="1:15" x14ac:dyDescent="0.35">
      <c r="A228" s="7"/>
      <c r="O228" s="7"/>
    </row>
    <row r="229" spans="1:15" x14ac:dyDescent="0.35">
      <c r="A229" s="7"/>
      <c r="O229" s="7"/>
    </row>
    <row r="230" spans="1:15" x14ac:dyDescent="0.35">
      <c r="A230" s="7"/>
      <c r="O230" s="7"/>
    </row>
    <row r="231" spans="1:15" x14ac:dyDescent="0.35">
      <c r="A231" s="7"/>
      <c r="O231" s="7"/>
    </row>
    <row r="232" spans="1:15" x14ac:dyDescent="0.35">
      <c r="A232" s="7"/>
      <c r="O232" s="7"/>
    </row>
    <row r="233" spans="1:15" x14ac:dyDescent="0.35">
      <c r="A233" s="7"/>
      <c r="O233" s="7"/>
    </row>
    <row r="234" spans="1:15" x14ac:dyDescent="0.35">
      <c r="A234" s="7"/>
      <c r="O234" s="7"/>
    </row>
    <row r="235" spans="1:15" x14ac:dyDescent="0.35">
      <c r="A235" s="7"/>
      <c r="O235" s="7"/>
    </row>
    <row r="236" spans="1:15" x14ac:dyDescent="0.35">
      <c r="A236" s="7"/>
      <c r="O236" s="7"/>
    </row>
    <row r="237" spans="1:15" x14ac:dyDescent="0.35">
      <c r="A237" s="7"/>
      <c r="O237" s="7"/>
    </row>
    <row r="238" spans="1:15" x14ac:dyDescent="0.35">
      <c r="A238" s="7"/>
      <c r="O238" s="7"/>
    </row>
    <row r="239" spans="1:15" x14ac:dyDescent="0.35">
      <c r="A239" s="7"/>
      <c r="O239" s="7"/>
    </row>
    <row r="240" spans="1:15" x14ac:dyDescent="0.35">
      <c r="A240" s="7"/>
      <c r="O240" s="7"/>
    </row>
    <row r="241" spans="1:15" x14ac:dyDescent="0.35">
      <c r="A241" s="7"/>
      <c r="O241" s="7"/>
    </row>
    <row r="242" spans="1:15" x14ac:dyDescent="0.35">
      <c r="A242" s="7"/>
      <c r="O242" s="7"/>
    </row>
    <row r="243" spans="1:15" x14ac:dyDescent="0.35">
      <c r="A243" s="7"/>
      <c r="O243" s="7"/>
    </row>
    <row r="244" spans="1:15" x14ac:dyDescent="0.35">
      <c r="A244" s="7"/>
      <c r="O244" s="7"/>
    </row>
    <row r="245" spans="1:15" x14ac:dyDescent="0.35">
      <c r="A245" s="7"/>
      <c r="O245" s="7"/>
    </row>
    <row r="246" spans="1:15" x14ac:dyDescent="0.35">
      <c r="A246" s="7"/>
      <c r="O246" s="7"/>
    </row>
    <row r="247" spans="1:15" x14ac:dyDescent="0.35">
      <c r="A247" s="7"/>
      <c r="O247" s="7"/>
    </row>
    <row r="248" spans="1:15" x14ac:dyDescent="0.35">
      <c r="A248" s="7"/>
      <c r="O248" s="7"/>
    </row>
    <row r="249" spans="1:15" x14ac:dyDescent="0.35">
      <c r="A249" s="7"/>
      <c r="O249" s="7"/>
    </row>
    <row r="250" spans="1:15" x14ac:dyDescent="0.35">
      <c r="A250" s="7"/>
      <c r="O250" s="7"/>
    </row>
    <row r="251" spans="1:15" x14ac:dyDescent="0.35">
      <c r="A251" s="7"/>
      <c r="O251" s="7"/>
    </row>
    <row r="252" spans="1:15" x14ac:dyDescent="0.35">
      <c r="A252" s="7"/>
      <c r="O252" s="7"/>
    </row>
    <row r="253" spans="1:15" x14ac:dyDescent="0.35">
      <c r="A253" s="7"/>
      <c r="O253" s="7"/>
    </row>
    <row r="254" spans="1:15" x14ac:dyDescent="0.35">
      <c r="A254" s="7"/>
      <c r="O254" s="7"/>
    </row>
    <row r="255" spans="1:15" x14ac:dyDescent="0.35">
      <c r="A255" s="7"/>
      <c r="O255" s="7"/>
    </row>
    <row r="256" spans="1:15" x14ac:dyDescent="0.35">
      <c r="A256" s="7"/>
      <c r="O256" s="7"/>
    </row>
    <row r="257" spans="1:15" x14ac:dyDescent="0.35">
      <c r="A257" s="7"/>
      <c r="O257" s="7"/>
    </row>
    <row r="258" spans="1:15" x14ac:dyDescent="0.35">
      <c r="A258" s="7"/>
      <c r="O258" s="7"/>
    </row>
    <row r="259" spans="1:15" x14ac:dyDescent="0.35">
      <c r="A259" s="7"/>
      <c r="O259" s="7"/>
    </row>
    <row r="260" spans="1:15" x14ac:dyDescent="0.35">
      <c r="A260" s="7"/>
      <c r="O260" s="7"/>
    </row>
    <row r="261" spans="1:15" x14ac:dyDescent="0.35">
      <c r="A261" s="7"/>
      <c r="O261" s="7"/>
    </row>
    <row r="262" spans="1:15" x14ac:dyDescent="0.35">
      <c r="A262" s="7"/>
      <c r="O262" s="7"/>
    </row>
    <row r="263" spans="1:15" x14ac:dyDescent="0.35">
      <c r="A263" s="7"/>
      <c r="O263" s="7"/>
    </row>
    <row r="264" spans="1:15" x14ac:dyDescent="0.35">
      <c r="A264" s="7"/>
      <c r="O264" s="7"/>
    </row>
    <row r="265" spans="1:15" x14ac:dyDescent="0.35">
      <c r="A265" s="7"/>
      <c r="O265" s="7"/>
    </row>
    <row r="266" spans="1:15" x14ac:dyDescent="0.35">
      <c r="A266" s="7"/>
      <c r="O266" s="7"/>
    </row>
    <row r="267" spans="1:15" x14ac:dyDescent="0.35">
      <c r="A267" s="7"/>
      <c r="O267" s="7"/>
    </row>
    <row r="268" spans="1:15" x14ac:dyDescent="0.35">
      <c r="A268" s="7"/>
      <c r="O268" s="7"/>
    </row>
    <row r="269" spans="1:15" x14ac:dyDescent="0.35">
      <c r="A269" s="7"/>
      <c r="O269" s="7"/>
    </row>
    <row r="270" spans="1:15" x14ac:dyDescent="0.35">
      <c r="A270" s="7"/>
      <c r="O270" s="7"/>
    </row>
    <row r="271" spans="1:15" x14ac:dyDescent="0.35">
      <c r="A271" s="7"/>
      <c r="O271" s="7"/>
    </row>
    <row r="272" spans="1:15" x14ac:dyDescent="0.35">
      <c r="A272" s="7"/>
      <c r="O272" s="7"/>
    </row>
    <row r="273" spans="1:15" x14ac:dyDescent="0.35">
      <c r="A273" s="7"/>
      <c r="O273" s="7"/>
    </row>
    <row r="274" spans="1:15" x14ac:dyDescent="0.35">
      <c r="A274" s="7"/>
      <c r="O274" s="7"/>
    </row>
    <row r="275" spans="1:15" x14ac:dyDescent="0.35">
      <c r="A275" s="7"/>
      <c r="O275" s="7"/>
    </row>
    <row r="276" spans="1:15" x14ac:dyDescent="0.35">
      <c r="A276" s="7"/>
      <c r="O276" s="7"/>
    </row>
    <row r="277" spans="1:15" x14ac:dyDescent="0.35">
      <c r="A277" s="7"/>
      <c r="O277" s="7"/>
    </row>
    <row r="278" spans="1:15" x14ac:dyDescent="0.35">
      <c r="A278" s="7"/>
      <c r="O278" s="7"/>
    </row>
    <row r="279" spans="1:15" x14ac:dyDescent="0.35">
      <c r="A279" s="7"/>
      <c r="O279" s="7"/>
    </row>
    <row r="280" spans="1:15" x14ac:dyDescent="0.35">
      <c r="A280" s="7"/>
      <c r="O280" s="7"/>
    </row>
    <row r="281" spans="1:15" x14ac:dyDescent="0.35">
      <c r="A281" s="7"/>
      <c r="O281" s="7"/>
    </row>
    <row r="282" spans="1:15" x14ac:dyDescent="0.35">
      <c r="A282" s="7"/>
      <c r="O282" s="7"/>
    </row>
    <row r="283" spans="1:15" x14ac:dyDescent="0.35">
      <c r="A283" s="7"/>
      <c r="O283" s="7"/>
    </row>
    <row r="284" spans="1:15" x14ac:dyDescent="0.35">
      <c r="A284" s="7"/>
      <c r="O284" s="7"/>
    </row>
    <row r="285" spans="1:15" x14ac:dyDescent="0.35">
      <c r="A285" s="7"/>
      <c r="O285" s="7"/>
    </row>
    <row r="286" spans="1:15" x14ac:dyDescent="0.35">
      <c r="A286" s="7"/>
      <c r="O286" s="7"/>
    </row>
    <row r="287" spans="1:15" x14ac:dyDescent="0.35">
      <c r="A287" s="7"/>
      <c r="O28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D8CC-7BE2-48E7-8E7D-FE6C0ADCF435}">
  <sheetPr>
    <tabColor theme="9" tint="-0.499984740745262"/>
  </sheetPr>
  <dimension ref="A1:K68"/>
  <sheetViews>
    <sheetView tabSelected="1" workbookViewId="0">
      <selection sqref="A1:XFD1048576"/>
    </sheetView>
  </sheetViews>
  <sheetFormatPr defaultRowHeight="14.5" x14ac:dyDescent="0.35"/>
  <cols>
    <col min="1" max="1" width="18.1796875" customWidth="1"/>
    <col min="2" max="2" width="20.7265625" bestFit="1" customWidth="1"/>
    <col min="3" max="3" width="19" bestFit="1" customWidth="1"/>
    <col min="4" max="4" width="21.90625" bestFit="1" customWidth="1"/>
    <col min="5" max="5" width="20.90625" bestFit="1" customWidth="1"/>
    <col min="6" max="6" width="20.81640625" bestFit="1" customWidth="1"/>
    <col min="7" max="7" width="17.90625" bestFit="1" customWidth="1"/>
    <col min="8" max="8" width="22.453125" bestFit="1" customWidth="1"/>
    <col min="9" max="9" width="20.08984375" bestFit="1" customWidth="1"/>
    <col min="10" max="10" width="21.26953125" bestFit="1" customWidth="1"/>
    <col min="11" max="11" width="21.36328125" bestFit="1" customWidth="1"/>
  </cols>
  <sheetData>
    <row r="1" spans="1:11" ht="43.5" x14ac:dyDescent="0.35">
      <c r="A1" s="73" t="s">
        <v>176</v>
      </c>
      <c r="B1" s="74" t="s">
        <v>177</v>
      </c>
      <c r="C1" s="74" t="s">
        <v>178</v>
      </c>
      <c r="D1" s="74" t="s">
        <v>179</v>
      </c>
      <c r="E1" s="74" t="s">
        <v>180</v>
      </c>
      <c r="F1" s="74" t="s">
        <v>181</v>
      </c>
      <c r="G1" s="74" t="s">
        <v>182</v>
      </c>
      <c r="H1" s="74" t="s">
        <v>183</v>
      </c>
      <c r="I1" s="74" t="s">
        <v>110</v>
      </c>
      <c r="J1" s="74" t="s">
        <v>185</v>
      </c>
      <c r="K1" s="74" t="s">
        <v>184</v>
      </c>
    </row>
    <row r="2" spans="1:11" x14ac:dyDescent="0.35">
      <c r="A2" s="73" t="s">
        <v>204</v>
      </c>
      <c r="B2" s="80" t="s">
        <v>205</v>
      </c>
      <c r="C2" s="80" t="s">
        <v>205</v>
      </c>
      <c r="D2" s="80" t="s">
        <v>205</v>
      </c>
      <c r="E2" s="80" t="s">
        <v>206</v>
      </c>
      <c r="F2" s="80" t="s">
        <v>206</v>
      </c>
      <c r="G2" s="80" t="s">
        <v>207</v>
      </c>
      <c r="H2" s="80" t="s">
        <v>207</v>
      </c>
      <c r="I2" s="80" t="s">
        <v>207</v>
      </c>
      <c r="J2" s="80" t="s">
        <v>207</v>
      </c>
      <c r="K2" s="80" t="s">
        <v>207</v>
      </c>
    </row>
    <row r="3" spans="1:11" x14ac:dyDescent="0.35">
      <c r="A3" s="79">
        <v>1</v>
      </c>
      <c r="B3" s="87" t="s">
        <v>58</v>
      </c>
      <c r="C3" s="87" t="s">
        <v>58</v>
      </c>
      <c r="D3" s="87" t="s">
        <v>58</v>
      </c>
      <c r="E3" s="72" t="s">
        <v>61</v>
      </c>
      <c r="F3" s="72" t="s">
        <v>54</v>
      </c>
      <c r="G3" s="72" t="s">
        <v>40</v>
      </c>
      <c r="H3" s="72" t="s">
        <v>40</v>
      </c>
      <c r="I3" s="72" t="s">
        <v>40</v>
      </c>
      <c r="J3" s="72" t="s">
        <v>40</v>
      </c>
      <c r="K3" s="72" t="s">
        <v>40</v>
      </c>
    </row>
    <row r="4" spans="1:11" x14ac:dyDescent="0.35">
      <c r="A4" s="79">
        <v>2</v>
      </c>
      <c r="B4" s="87" t="s">
        <v>2</v>
      </c>
      <c r="C4" s="87" t="s">
        <v>83</v>
      </c>
      <c r="D4" s="87" t="s">
        <v>83</v>
      </c>
      <c r="E4" s="72" t="s">
        <v>62</v>
      </c>
      <c r="F4" s="72" t="s">
        <v>3</v>
      </c>
      <c r="G4" s="72" t="s">
        <v>41</v>
      </c>
      <c r="H4" s="72" t="s">
        <v>41</v>
      </c>
      <c r="I4" s="72" t="s">
        <v>41</v>
      </c>
      <c r="J4" s="72" t="s">
        <v>41</v>
      </c>
      <c r="K4" s="72" t="s">
        <v>41</v>
      </c>
    </row>
    <row r="5" spans="1:11" x14ac:dyDescent="0.35">
      <c r="A5" s="79">
        <v>3</v>
      </c>
      <c r="B5" s="72" t="s">
        <v>54</v>
      </c>
      <c r="C5" s="72" t="s">
        <v>2</v>
      </c>
      <c r="D5" s="72" t="s">
        <v>2</v>
      </c>
      <c r="E5" s="72" t="s">
        <v>54</v>
      </c>
      <c r="F5" s="72" t="s">
        <v>4</v>
      </c>
      <c r="G5" s="72" t="s">
        <v>71</v>
      </c>
      <c r="H5" s="72" t="s">
        <v>71</v>
      </c>
      <c r="I5" s="72" t="s">
        <v>71</v>
      </c>
      <c r="J5" s="72" t="s">
        <v>71</v>
      </c>
      <c r="K5" s="72" t="s">
        <v>71</v>
      </c>
    </row>
    <row r="6" spans="1:11" x14ac:dyDescent="0.35">
      <c r="A6" s="79">
        <v>4</v>
      </c>
      <c r="B6" s="72" t="s">
        <v>49</v>
      </c>
      <c r="C6" s="72" t="s">
        <v>54</v>
      </c>
      <c r="D6" s="72" t="s">
        <v>54</v>
      </c>
      <c r="E6" s="72" t="s">
        <v>63</v>
      </c>
      <c r="F6" s="72" t="s">
        <v>34</v>
      </c>
      <c r="G6" s="72" t="s">
        <v>42</v>
      </c>
      <c r="H6" s="72" t="s">
        <v>42</v>
      </c>
      <c r="I6" s="72" t="s">
        <v>42</v>
      </c>
      <c r="J6" s="72" t="s">
        <v>42</v>
      </c>
      <c r="K6" s="72" t="s">
        <v>42</v>
      </c>
    </row>
    <row r="7" spans="1:11" x14ac:dyDescent="0.35">
      <c r="A7" s="79">
        <v>5</v>
      </c>
      <c r="B7" s="72" t="s">
        <v>19</v>
      </c>
      <c r="C7" s="72" t="s">
        <v>49</v>
      </c>
      <c r="D7" s="72" t="s">
        <v>49</v>
      </c>
      <c r="E7" s="72" t="s">
        <v>35</v>
      </c>
      <c r="F7" s="72" t="s">
        <v>33</v>
      </c>
      <c r="G7" s="72" t="s">
        <v>43</v>
      </c>
      <c r="H7" s="72" t="s">
        <v>43</v>
      </c>
      <c r="I7" s="72" t="s">
        <v>43</v>
      </c>
      <c r="J7" s="72" t="s">
        <v>43</v>
      </c>
      <c r="K7" s="72" t="s">
        <v>43</v>
      </c>
    </row>
    <row r="8" spans="1:11" x14ac:dyDescent="0.35">
      <c r="A8" s="79">
        <v>6</v>
      </c>
      <c r="B8" s="72" t="s">
        <v>20</v>
      </c>
      <c r="C8" s="72" t="s">
        <v>20</v>
      </c>
      <c r="D8" s="72" t="s">
        <v>20</v>
      </c>
      <c r="E8" s="72" t="s">
        <v>64</v>
      </c>
      <c r="F8" s="72" t="s">
        <v>63</v>
      </c>
      <c r="G8" s="72" t="s">
        <v>45</v>
      </c>
      <c r="H8" s="72" t="s">
        <v>45</v>
      </c>
      <c r="I8" s="72" t="s">
        <v>45</v>
      </c>
      <c r="J8" s="72" t="s">
        <v>45</v>
      </c>
      <c r="K8" s="72" t="s">
        <v>45</v>
      </c>
    </row>
    <row r="9" spans="1:11" x14ac:dyDescent="0.35">
      <c r="A9" s="79">
        <v>7</v>
      </c>
      <c r="B9" s="72" t="s">
        <v>21</v>
      </c>
      <c r="C9" s="72" t="s">
        <v>21</v>
      </c>
      <c r="D9" s="72" t="s">
        <v>21</v>
      </c>
      <c r="E9" s="72" t="s">
        <v>33</v>
      </c>
      <c r="F9" s="72" t="s">
        <v>35</v>
      </c>
      <c r="G9" s="72" t="s">
        <v>44</v>
      </c>
      <c r="H9" s="72" t="s">
        <v>44</v>
      </c>
      <c r="I9" s="72" t="s">
        <v>44</v>
      </c>
      <c r="J9" s="72" t="s">
        <v>44</v>
      </c>
      <c r="K9" s="72" t="s">
        <v>44</v>
      </c>
    </row>
    <row r="10" spans="1:11" x14ac:dyDescent="0.35">
      <c r="A10" s="79">
        <v>8</v>
      </c>
      <c r="B10" s="72" t="s">
        <v>12</v>
      </c>
      <c r="C10" s="72" t="s">
        <v>12</v>
      </c>
      <c r="D10" s="72" t="s">
        <v>12</v>
      </c>
      <c r="E10" s="72" t="s">
        <v>34</v>
      </c>
      <c r="F10" s="72" t="s">
        <v>36</v>
      </c>
      <c r="G10" s="72" t="s">
        <v>214</v>
      </c>
      <c r="H10" s="72" t="s">
        <v>214</v>
      </c>
      <c r="I10" s="72" t="s">
        <v>214</v>
      </c>
      <c r="J10" s="72" t="s">
        <v>214</v>
      </c>
      <c r="K10" s="72" t="s">
        <v>214</v>
      </c>
    </row>
    <row r="11" spans="1:11" x14ac:dyDescent="0.35">
      <c r="A11" s="79">
        <v>9</v>
      </c>
      <c r="B11" s="72" t="s">
        <v>9</v>
      </c>
      <c r="C11" s="72" t="s">
        <v>9</v>
      </c>
      <c r="D11" s="72" t="s">
        <v>9</v>
      </c>
      <c r="E11" s="72" t="s">
        <v>2</v>
      </c>
      <c r="F11" s="72" t="s">
        <v>31</v>
      </c>
      <c r="G11" s="72" t="s">
        <v>3</v>
      </c>
      <c r="H11" s="72" t="s">
        <v>46</v>
      </c>
      <c r="I11" s="72" t="s">
        <v>46</v>
      </c>
      <c r="J11" s="72" t="s">
        <v>46</v>
      </c>
      <c r="K11" s="72" t="s">
        <v>46</v>
      </c>
    </row>
    <row r="12" spans="1:11" x14ac:dyDescent="0.35">
      <c r="A12" s="79">
        <v>10</v>
      </c>
      <c r="B12" s="72" t="s">
        <v>10</v>
      </c>
      <c r="C12" s="72" t="s">
        <v>10</v>
      </c>
      <c r="D12" s="72" t="s">
        <v>10</v>
      </c>
      <c r="E12" s="72" t="s">
        <v>3</v>
      </c>
      <c r="F12" s="72" t="s">
        <v>2</v>
      </c>
      <c r="G12" s="72" t="s">
        <v>4</v>
      </c>
      <c r="H12" s="72" t="s">
        <v>47</v>
      </c>
      <c r="I12" s="72" t="s">
        <v>47</v>
      </c>
      <c r="J12" s="72" t="s">
        <v>47</v>
      </c>
      <c r="K12" s="72" t="s">
        <v>47</v>
      </c>
    </row>
    <row r="13" spans="1:11" x14ac:dyDescent="0.35">
      <c r="A13" s="79">
        <v>11</v>
      </c>
      <c r="B13" s="72" t="s">
        <v>6</v>
      </c>
      <c r="C13" s="72" t="s">
        <v>6</v>
      </c>
      <c r="D13" s="72" t="s">
        <v>6</v>
      </c>
      <c r="E13" s="72" t="s">
        <v>4</v>
      </c>
      <c r="F13" s="72" t="s">
        <v>67</v>
      </c>
      <c r="G13" s="72" t="s">
        <v>2</v>
      </c>
      <c r="H13" s="72" t="s">
        <v>3</v>
      </c>
      <c r="I13" s="72" t="s">
        <v>3</v>
      </c>
      <c r="J13" s="72" t="s">
        <v>3</v>
      </c>
      <c r="K13" s="72" t="s">
        <v>3</v>
      </c>
    </row>
    <row r="14" spans="1:11" x14ac:dyDescent="0.35">
      <c r="A14" s="79">
        <v>12</v>
      </c>
      <c r="B14" s="72" t="s">
        <v>11</v>
      </c>
      <c r="C14" s="72" t="s">
        <v>11</v>
      </c>
      <c r="D14" s="72" t="s">
        <v>11</v>
      </c>
      <c r="E14" s="72" t="s">
        <v>36</v>
      </c>
      <c r="F14" s="72" t="s">
        <v>68</v>
      </c>
      <c r="G14" s="72" t="s">
        <v>48</v>
      </c>
      <c r="H14" s="72" t="s">
        <v>4</v>
      </c>
      <c r="I14" s="72" t="s">
        <v>4</v>
      </c>
      <c r="J14" s="72" t="s">
        <v>4</v>
      </c>
      <c r="K14" s="72" t="s">
        <v>4</v>
      </c>
    </row>
    <row r="15" spans="1:11" x14ac:dyDescent="0.35">
      <c r="A15" s="79">
        <v>13</v>
      </c>
      <c r="B15" s="72" t="s">
        <v>22</v>
      </c>
      <c r="C15" s="72" t="s">
        <v>22</v>
      </c>
      <c r="D15" s="72" t="s">
        <v>22</v>
      </c>
      <c r="E15" s="72"/>
      <c r="F15" s="72" t="s">
        <v>64</v>
      </c>
      <c r="G15" s="72"/>
      <c r="H15" s="72" t="s">
        <v>2</v>
      </c>
      <c r="I15" s="72" t="s">
        <v>2</v>
      </c>
      <c r="J15" s="72" t="s">
        <v>2</v>
      </c>
      <c r="K15" s="72" t="s">
        <v>2</v>
      </c>
    </row>
    <row r="16" spans="1:11" x14ac:dyDescent="0.35">
      <c r="A16" s="79">
        <v>14</v>
      </c>
      <c r="B16" s="72" t="s">
        <v>23</v>
      </c>
      <c r="C16" s="72" t="s">
        <v>23</v>
      </c>
      <c r="D16" s="72" t="s">
        <v>23</v>
      </c>
      <c r="E16" s="72"/>
      <c r="F16" s="72" t="s">
        <v>61</v>
      </c>
      <c r="G16" s="72"/>
      <c r="H16" s="72"/>
      <c r="I16" s="72"/>
      <c r="J16" s="72"/>
      <c r="K16" s="72"/>
    </row>
    <row r="17" spans="1:11" x14ac:dyDescent="0.35">
      <c r="A17" s="79">
        <v>15</v>
      </c>
      <c r="B17" s="72" t="s">
        <v>5</v>
      </c>
      <c r="C17" s="72" t="s">
        <v>5</v>
      </c>
      <c r="D17" s="72" t="s">
        <v>5</v>
      </c>
      <c r="E17" s="72"/>
      <c r="F17" s="72" t="s">
        <v>62</v>
      </c>
      <c r="G17" s="72"/>
      <c r="H17" s="72"/>
      <c r="I17" s="72"/>
      <c r="J17" s="72"/>
      <c r="K17" s="72"/>
    </row>
    <row r="18" spans="1:11" x14ac:dyDescent="0.35">
      <c r="A18" s="79">
        <v>16</v>
      </c>
      <c r="B18" s="72"/>
      <c r="C18" s="72"/>
      <c r="D18" s="72"/>
      <c r="E18" s="72"/>
      <c r="F18" s="72" t="s">
        <v>6</v>
      </c>
      <c r="G18" s="72"/>
      <c r="H18" s="72"/>
      <c r="I18" s="72"/>
      <c r="J18" s="72"/>
      <c r="K18" s="72"/>
    </row>
    <row r="19" spans="1:11" x14ac:dyDescent="0.35">
      <c r="A19" s="79">
        <v>17</v>
      </c>
      <c r="B19" s="72"/>
      <c r="C19" s="72"/>
      <c r="D19" s="72"/>
      <c r="E19" s="72"/>
      <c r="F19" s="72" t="s">
        <v>69</v>
      </c>
      <c r="G19" s="72"/>
      <c r="H19" s="72"/>
      <c r="I19" s="72"/>
      <c r="J19" s="72"/>
      <c r="K19" s="72"/>
    </row>
    <row r="20" spans="1:11" x14ac:dyDescent="0.35">
      <c r="A20" s="71"/>
      <c r="B20" s="15"/>
      <c r="C20" s="15"/>
      <c r="D20" s="15"/>
      <c r="E20" s="15"/>
      <c r="F20" s="15"/>
      <c r="G20" s="15"/>
      <c r="H20" s="15"/>
      <c r="I20" s="15"/>
    </row>
    <row r="21" spans="1:11" x14ac:dyDescent="0.35">
      <c r="A21" s="73"/>
      <c r="B21" s="74" t="s">
        <v>168</v>
      </c>
      <c r="C21" s="74" t="s">
        <v>169</v>
      </c>
      <c r="D21" s="74" t="s">
        <v>170</v>
      </c>
      <c r="E21" s="74" t="s">
        <v>171</v>
      </c>
      <c r="F21" s="74" t="s">
        <v>172</v>
      </c>
      <c r="G21" s="74" t="s">
        <v>173</v>
      </c>
      <c r="H21" s="74" t="s">
        <v>174</v>
      </c>
      <c r="I21" s="74" t="s">
        <v>175</v>
      </c>
    </row>
    <row r="22" spans="1:11" x14ac:dyDescent="0.35">
      <c r="A22" s="73" t="s">
        <v>204</v>
      </c>
      <c r="B22" s="80" t="s">
        <v>208</v>
      </c>
      <c r="C22" s="80" t="s">
        <v>209</v>
      </c>
      <c r="D22" s="80" t="s">
        <v>210</v>
      </c>
      <c r="E22" s="80" t="s">
        <v>211</v>
      </c>
      <c r="F22" s="80" t="s">
        <v>211</v>
      </c>
      <c r="G22" s="80" t="s">
        <v>211</v>
      </c>
      <c r="H22" s="80" t="s">
        <v>212</v>
      </c>
      <c r="I22" s="80" t="s">
        <v>206</v>
      </c>
    </row>
    <row r="23" spans="1:11" x14ac:dyDescent="0.35">
      <c r="A23" s="79">
        <v>1</v>
      </c>
      <c r="B23" s="72" t="s">
        <v>167</v>
      </c>
      <c r="C23" s="72" t="s">
        <v>136</v>
      </c>
      <c r="D23" s="72" t="s">
        <v>2</v>
      </c>
      <c r="E23" s="72" t="s">
        <v>1</v>
      </c>
      <c r="F23" s="72" t="s">
        <v>1</v>
      </c>
      <c r="G23" s="72" t="s">
        <v>1</v>
      </c>
      <c r="H23" s="72" t="s">
        <v>2</v>
      </c>
      <c r="I23" s="72" t="s">
        <v>58</v>
      </c>
    </row>
    <row r="24" spans="1:11" x14ac:dyDescent="0.35">
      <c r="A24" s="79">
        <v>2</v>
      </c>
      <c r="B24" s="72" t="s">
        <v>166</v>
      </c>
      <c r="C24" s="72" t="s">
        <v>135</v>
      </c>
      <c r="D24" s="72" t="s">
        <v>3</v>
      </c>
      <c r="E24" s="72" t="s">
        <v>2</v>
      </c>
      <c r="F24" s="72" t="s">
        <v>2</v>
      </c>
      <c r="G24" s="72" t="s">
        <v>2</v>
      </c>
      <c r="H24" s="72" t="s">
        <v>107</v>
      </c>
      <c r="I24" s="72" t="s">
        <v>2</v>
      </c>
    </row>
    <row r="25" spans="1:11" x14ac:dyDescent="0.35">
      <c r="A25" s="79">
        <v>3</v>
      </c>
      <c r="B25" s="72" t="s">
        <v>165</v>
      </c>
      <c r="C25" s="72" t="s">
        <v>2</v>
      </c>
      <c r="D25" s="72" t="s">
        <v>4</v>
      </c>
      <c r="E25" s="72" t="s">
        <v>3</v>
      </c>
      <c r="F25" s="72" t="s">
        <v>3</v>
      </c>
      <c r="G25" s="72" t="s">
        <v>3</v>
      </c>
      <c r="H25" s="72" t="s">
        <v>3</v>
      </c>
      <c r="I25" s="72" t="s">
        <v>54</v>
      </c>
    </row>
    <row r="26" spans="1:11" x14ac:dyDescent="0.35">
      <c r="A26" s="79">
        <v>4</v>
      </c>
      <c r="B26" s="72" t="s">
        <v>164</v>
      </c>
      <c r="C26" s="72" t="s">
        <v>107</v>
      </c>
      <c r="D26" s="72" t="s">
        <v>119</v>
      </c>
      <c r="E26" s="72" t="s">
        <v>4</v>
      </c>
      <c r="F26" s="72" t="s">
        <v>4</v>
      </c>
      <c r="G26" s="72" t="s">
        <v>4</v>
      </c>
      <c r="H26" s="72" t="s">
        <v>4</v>
      </c>
      <c r="I26" s="72" t="s">
        <v>49</v>
      </c>
    </row>
    <row r="27" spans="1:11" x14ac:dyDescent="0.35">
      <c r="A27" s="79">
        <v>5</v>
      </c>
      <c r="B27" s="72" t="s">
        <v>163</v>
      </c>
      <c r="C27" s="72" t="s">
        <v>134</v>
      </c>
      <c r="D27" s="72" t="s">
        <v>120</v>
      </c>
      <c r="E27" s="72" t="s">
        <v>5</v>
      </c>
      <c r="F27" s="72" t="s">
        <v>5</v>
      </c>
      <c r="G27" s="72" t="s">
        <v>5</v>
      </c>
      <c r="H27" s="72" t="s">
        <v>10</v>
      </c>
      <c r="I27" s="72" t="s">
        <v>19</v>
      </c>
    </row>
    <row r="28" spans="1:11" x14ac:dyDescent="0.35">
      <c r="A28" s="79">
        <v>6</v>
      </c>
      <c r="B28" s="72" t="s">
        <v>162</v>
      </c>
      <c r="C28" s="72" t="s">
        <v>133</v>
      </c>
      <c r="D28" s="72" t="s">
        <v>20</v>
      </c>
      <c r="E28" s="72" t="s">
        <v>6</v>
      </c>
      <c r="F28" s="72" t="s">
        <v>6</v>
      </c>
      <c r="G28" s="72" t="s">
        <v>6</v>
      </c>
      <c r="H28" s="72" t="s">
        <v>5</v>
      </c>
      <c r="I28" s="72" t="s">
        <v>20</v>
      </c>
    </row>
    <row r="29" spans="1:11" x14ac:dyDescent="0.35">
      <c r="A29" s="79">
        <v>7</v>
      </c>
      <c r="B29" s="72" t="s">
        <v>161</v>
      </c>
      <c r="C29" s="72" t="s">
        <v>132</v>
      </c>
      <c r="D29" s="72" t="s">
        <v>10</v>
      </c>
      <c r="E29" s="72" t="s">
        <v>69</v>
      </c>
      <c r="F29" s="72" t="s">
        <v>69</v>
      </c>
      <c r="G29" s="72" t="s">
        <v>69</v>
      </c>
      <c r="H29" s="72" t="s">
        <v>67</v>
      </c>
      <c r="I29" s="72" t="s">
        <v>21</v>
      </c>
    </row>
    <row r="30" spans="1:11" x14ac:dyDescent="0.35">
      <c r="A30" s="79">
        <v>8</v>
      </c>
      <c r="B30" s="72" t="s">
        <v>134</v>
      </c>
      <c r="C30" s="72" t="s">
        <v>31</v>
      </c>
      <c r="D30" s="72" t="s">
        <v>5</v>
      </c>
      <c r="E30" s="72" t="s">
        <v>7</v>
      </c>
      <c r="F30" s="72" t="s">
        <v>7</v>
      </c>
      <c r="G30" s="72" t="s">
        <v>7</v>
      </c>
      <c r="H30" s="72" t="s">
        <v>12</v>
      </c>
      <c r="I30" s="72" t="s">
        <v>12</v>
      </c>
    </row>
    <row r="31" spans="1:11" x14ac:dyDescent="0.35">
      <c r="A31" s="79">
        <v>9</v>
      </c>
      <c r="B31" s="72" t="s">
        <v>133</v>
      </c>
      <c r="C31" s="72" t="s">
        <v>131</v>
      </c>
      <c r="D31" s="72"/>
      <c r="E31" s="72" t="s">
        <v>8</v>
      </c>
      <c r="F31" s="72" t="s">
        <v>8</v>
      </c>
      <c r="G31" s="72" t="s">
        <v>8</v>
      </c>
      <c r="H31" s="72" t="s">
        <v>8</v>
      </c>
      <c r="I31" s="72" t="s">
        <v>9</v>
      </c>
    </row>
    <row r="32" spans="1:11" x14ac:dyDescent="0.35">
      <c r="A32" s="79">
        <v>10</v>
      </c>
      <c r="B32" s="72" t="s">
        <v>132</v>
      </c>
      <c r="C32" s="72" t="s">
        <v>67</v>
      </c>
      <c r="D32" s="72"/>
      <c r="E32" s="72" t="s">
        <v>9</v>
      </c>
      <c r="F32" s="72" t="s">
        <v>9</v>
      </c>
      <c r="G32" s="72" t="s">
        <v>9</v>
      </c>
      <c r="H32" s="72" t="s">
        <v>108</v>
      </c>
      <c r="I32" s="72" t="s">
        <v>50</v>
      </c>
    </row>
    <row r="33" spans="1:9" x14ac:dyDescent="0.35">
      <c r="A33" s="79">
        <v>11</v>
      </c>
      <c r="B33" s="72" t="s">
        <v>2</v>
      </c>
      <c r="C33" s="72" t="s">
        <v>130</v>
      </c>
      <c r="D33" s="72"/>
      <c r="E33" s="72" t="s">
        <v>10</v>
      </c>
      <c r="F33" s="72" t="s">
        <v>10</v>
      </c>
      <c r="G33" s="72" t="s">
        <v>10</v>
      </c>
      <c r="H33" s="72" t="s">
        <v>109</v>
      </c>
      <c r="I33" s="72" t="s">
        <v>10</v>
      </c>
    </row>
    <row r="34" spans="1:9" x14ac:dyDescent="0.35">
      <c r="A34" s="79">
        <v>12</v>
      </c>
      <c r="B34" s="72" t="s">
        <v>107</v>
      </c>
      <c r="C34" s="72" t="s">
        <v>129</v>
      </c>
      <c r="D34" s="72"/>
      <c r="E34" s="72" t="s">
        <v>11</v>
      </c>
      <c r="F34" s="72" t="s">
        <v>11</v>
      </c>
      <c r="G34" s="72" t="s">
        <v>11</v>
      </c>
      <c r="H34" s="72" t="s">
        <v>6</v>
      </c>
      <c r="I34" s="72" t="s">
        <v>6</v>
      </c>
    </row>
    <row r="35" spans="1:9" x14ac:dyDescent="0.35">
      <c r="A35" s="79">
        <v>13</v>
      </c>
      <c r="B35" s="72" t="s">
        <v>160</v>
      </c>
      <c r="C35" s="72" t="s">
        <v>128</v>
      </c>
      <c r="D35" s="72"/>
      <c r="E35" s="72"/>
      <c r="F35" s="72"/>
      <c r="G35" s="72"/>
      <c r="H35" s="72" t="s">
        <v>11</v>
      </c>
      <c r="I35" s="72" t="s">
        <v>11</v>
      </c>
    </row>
    <row r="36" spans="1:9" x14ac:dyDescent="0.35">
      <c r="A36" s="79">
        <v>14</v>
      </c>
      <c r="B36" s="72" t="s">
        <v>159</v>
      </c>
      <c r="C36" s="72" t="s">
        <v>127</v>
      </c>
      <c r="D36" s="72"/>
      <c r="E36" s="72"/>
      <c r="F36" s="72"/>
      <c r="G36" s="72"/>
      <c r="H36" s="72"/>
      <c r="I36" s="72" t="s">
        <v>22</v>
      </c>
    </row>
    <row r="37" spans="1:9" x14ac:dyDescent="0.35">
      <c r="A37" s="79">
        <v>15</v>
      </c>
      <c r="B37" s="72" t="s">
        <v>158</v>
      </c>
      <c r="C37" s="72" t="s">
        <v>126</v>
      </c>
      <c r="D37" s="72"/>
      <c r="E37" s="72"/>
      <c r="F37" s="72"/>
      <c r="G37" s="72"/>
      <c r="H37" s="72"/>
      <c r="I37" s="72" t="s">
        <v>23</v>
      </c>
    </row>
    <row r="38" spans="1:9" x14ac:dyDescent="0.35">
      <c r="A38" s="79">
        <v>16</v>
      </c>
      <c r="B38" s="72" t="s">
        <v>5</v>
      </c>
      <c r="C38" s="72" t="s">
        <v>125</v>
      </c>
      <c r="D38" s="72"/>
      <c r="E38" s="72"/>
      <c r="F38" s="72"/>
      <c r="G38" s="72"/>
      <c r="H38" s="72"/>
      <c r="I38" s="72" t="s">
        <v>5</v>
      </c>
    </row>
    <row r="39" spans="1:9" x14ac:dyDescent="0.35">
      <c r="A39" s="79">
        <v>17</v>
      </c>
      <c r="B39" s="72" t="s">
        <v>157</v>
      </c>
      <c r="C39" s="72" t="s">
        <v>124</v>
      </c>
      <c r="D39" s="72"/>
      <c r="E39" s="72"/>
      <c r="F39" s="72"/>
      <c r="G39" s="72"/>
      <c r="H39" s="72"/>
      <c r="I39" s="72"/>
    </row>
    <row r="40" spans="1:9" x14ac:dyDescent="0.35">
      <c r="A40" s="79">
        <v>18</v>
      </c>
      <c r="B40" s="72" t="s">
        <v>156</v>
      </c>
      <c r="C40" s="72" t="s">
        <v>123</v>
      </c>
      <c r="D40" s="72"/>
      <c r="E40" s="72"/>
      <c r="F40" s="72"/>
      <c r="G40" s="72"/>
      <c r="H40" s="72"/>
      <c r="I40" s="72"/>
    </row>
    <row r="41" spans="1:9" x14ac:dyDescent="0.35">
      <c r="A41" s="79">
        <v>19</v>
      </c>
      <c r="B41" s="72" t="s">
        <v>155</v>
      </c>
      <c r="C41" s="72" t="s">
        <v>122</v>
      </c>
      <c r="D41" s="72"/>
      <c r="E41" s="72"/>
      <c r="F41" s="72"/>
      <c r="G41" s="72"/>
      <c r="H41" s="72"/>
      <c r="I41" s="72"/>
    </row>
    <row r="42" spans="1:9" x14ac:dyDescent="0.35">
      <c r="A42" s="79">
        <v>20</v>
      </c>
      <c r="B42" s="72" t="s">
        <v>154</v>
      </c>
      <c r="C42" s="72" t="s">
        <v>121</v>
      </c>
      <c r="D42" s="72"/>
      <c r="E42" s="72"/>
      <c r="F42" s="72"/>
      <c r="G42" s="72"/>
      <c r="H42" s="72"/>
      <c r="I42" s="72"/>
    </row>
    <row r="43" spans="1:9" x14ac:dyDescent="0.35">
      <c r="A43" s="79">
        <v>21</v>
      </c>
      <c r="B43" s="72" t="s">
        <v>153</v>
      </c>
      <c r="C43" s="72" t="s">
        <v>51</v>
      </c>
      <c r="D43" s="72"/>
      <c r="E43" s="72"/>
      <c r="F43" s="72"/>
      <c r="G43" s="72"/>
      <c r="H43" s="72"/>
      <c r="I43" s="72"/>
    </row>
    <row r="44" spans="1:9" x14ac:dyDescent="0.35">
      <c r="A44" s="79">
        <v>22</v>
      </c>
      <c r="B44" s="72" t="s">
        <v>152</v>
      </c>
      <c r="C44" s="72" t="s">
        <v>11</v>
      </c>
      <c r="D44" s="72"/>
      <c r="E44" s="72"/>
      <c r="F44" s="72"/>
      <c r="G44" s="72"/>
      <c r="H44" s="72"/>
      <c r="I44" s="72"/>
    </row>
    <row r="45" spans="1:9" x14ac:dyDescent="0.35">
      <c r="A45" s="79">
        <v>23</v>
      </c>
      <c r="B45" s="72" t="s">
        <v>10</v>
      </c>
      <c r="C45" s="72"/>
      <c r="D45" s="72"/>
      <c r="E45" s="72"/>
      <c r="F45" s="72"/>
      <c r="G45" s="72"/>
      <c r="H45" s="72"/>
      <c r="I45" s="72"/>
    </row>
    <row r="46" spans="1:9" x14ac:dyDescent="0.35">
      <c r="A46" s="79">
        <v>24</v>
      </c>
      <c r="B46" s="72" t="s">
        <v>7</v>
      </c>
      <c r="C46" s="72"/>
      <c r="D46" s="72"/>
      <c r="E46" s="72"/>
      <c r="F46" s="72"/>
      <c r="G46" s="72"/>
      <c r="H46" s="72"/>
      <c r="I46" s="72"/>
    </row>
    <row r="47" spans="1:9" x14ac:dyDescent="0.35">
      <c r="A47" s="79">
        <v>25</v>
      </c>
      <c r="B47" s="72" t="s">
        <v>151</v>
      </c>
      <c r="C47" s="72"/>
      <c r="D47" s="72"/>
      <c r="E47" s="72"/>
      <c r="F47" s="72"/>
      <c r="G47" s="72"/>
      <c r="H47" s="72"/>
      <c r="I47" s="72"/>
    </row>
    <row r="48" spans="1:9" x14ac:dyDescent="0.35">
      <c r="A48" s="79">
        <v>26</v>
      </c>
      <c r="B48" s="72" t="s">
        <v>67</v>
      </c>
      <c r="C48" s="72"/>
      <c r="D48" s="72"/>
      <c r="E48" s="72"/>
      <c r="F48" s="72"/>
      <c r="G48" s="72"/>
      <c r="H48" s="72"/>
      <c r="I48" s="72"/>
    </row>
    <row r="49" spans="1:9" x14ac:dyDescent="0.35">
      <c r="A49" s="79">
        <v>27</v>
      </c>
      <c r="B49" s="72" t="s">
        <v>150</v>
      </c>
      <c r="C49" s="72"/>
      <c r="D49" s="72"/>
      <c r="E49" s="72"/>
      <c r="F49" s="72"/>
      <c r="G49" s="72"/>
      <c r="H49" s="72"/>
      <c r="I49" s="72"/>
    </row>
    <row r="50" spans="1:9" x14ac:dyDescent="0.35">
      <c r="A50" s="79">
        <v>28</v>
      </c>
      <c r="B50" s="72" t="s">
        <v>149</v>
      </c>
      <c r="C50" s="72"/>
      <c r="D50" s="72"/>
      <c r="E50" s="72"/>
      <c r="F50" s="72"/>
      <c r="G50" s="72"/>
      <c r="H50" s="72"/>
      <c r="I50" s="72"/>
    </row>
    <row r="51" spans="1:9" x14ac:dyDescent="0.35">
      <c r="A51" s="79">
        <v>29</v>
      </c>
      <c r="B51" s="72" t="s">
        <v>148</v>
      </c>
      <c r="C51" s="72"/>
      <c r="D51" s="72"/>
      <c r="E51" s="72"/>
      <c r="F51" s="72"/>
      <c r="G51" s="72"/>
      <c r="H51" s="72"/>
      <c r="I51" s="72"/>
    </row>
    <row r="52" spans="1:9" x14ac:dyDescent="0.35">
      <c r="A52" s="79">
        <v>30</v>
      </c>
      <c r="B52" s="72" t="s">
        <v>147</v>
      </c>
      <c r="C52" s="72"/>
      <c r="D52" s="72"/>
      <c r="E52" s="72"/>
      <c r="F52" s="72"/>
      <c r="G52" s="72"/>
      <c r="H52" s="72"/>
      <c r="I52" s="72"/>
    </row>
    <row r="53" spans="1:9" x14ac:dyDescent="0.35">
      <c r="A53" s="79">
        <v>31</v>
      </c>
      <c r="B53" s="72" t="s">
        <v>119</v>
      </c>
      <c r="C53" s="72"/>
      <c r="D53" s="72"/>
      <c r="E53" s="72"/>
      <c r="F53" s="72"/>
      <c r="G53" s="72"/>
      <c r="H53" s="72"/>
      <c r="I53" s="72"/>
    </row>
    <row r="54" spans="1:9" x14ac:dyDescent="0.35">
      <c r="A54" s="79">
        <v>32</v>
      </c>
      <c r="B54" s="72" t="s">
        <v>146</v>
      </c>
      <c r="C54" s="72"/>
      <c r="D54" s="72"/>
      <c r="E54" s="72"/>
      <c r="F54" s="72"/>
      <c r="G54" s="72"/>
      <c r="H54" s="72"/>
      <c r="I54" s="72"/>
    </row>
    <row r="55" spans="1:9" x14ac:dyDescent="0.35">
      <c r="A55" s="79">
        <v>33</v>
      </c>
      <c r="B55" s="72" t="s">
        <v>145</v>
      </c>
      <c r="C55" s="72"/>
      <c r="D55" s="72"/>
      <c r="E55" s="72"/>
      <c r="F55" s="72"/>
      <c r="G55" s="72"/>
      <c r="H55" s="72"/>
      <c r="I55" s="72"/>
    </row>
    <row r="56" spans="1:9" x14ac:dyDescent="0.35">
      <c r="A56" s="79">
        <v>34</v>
      </c>
      <c r="B56" s="72" t="s">
        <v>144</v>
      </c>
      <c r="C56" s="72"/>
      <c r="D56" s="72"/>
      <c r="E56" s="72"/>
      <c r="F56" s="72"/>
      <c r="G56" s="72"/>
      <c r="H56" s="72"/>
      <c r="I56" s="72"/>
    </row>
    <row r="57" spans="1:9" x14ac:dyDescent="0.35">
      <c r="A57" s="79">
        <v>35</v>
      </c>
      <c r="B57" s="72" t="s">
        <v>143</v>
      </c>
      <c r="C57" s="72"/>
      <c r="D57" s="72"/>
      <c r="E57" s="72"/>
      <c r="F57" s="72"/>
      <c r="G57" s="72"/>
      <c r="H57" s="72"/>
      <c r="I57" s="72"/>
    </row>
    <row r="58" spans="1:9" x14ac:dyDescent="0.35">
      <c r="A58" s="79">
        <v>36</v>
      </c>
      <c r="B58" s="72" t="s">
        <v>142</v>
      </c>
      <c r="C58" s="72"/>
      <c r="D58" s="72"/>
      <c r="E58" s="72"/>
      <c r="F58" s="72"/>
      <c r="G58" s="72"/>
      <c r="H58" s="72"/>
      <c r="I58" s="72"/>
    </row>
    <row r="59" spans="1:9" x14ac:dyDescent="0.35">
      <c r="A59" s="79">
        <v>37</v>
      </c>
      <c r="B59" s="72" t="s">
        <v>141</v>
      </c>
      <c r="C59" s="72"/>
      <c r="D59" s="72"/>
      <c r="E59" s="72"/>
      <c r="F59" s="72"/>
      <c r="G59" s="72"/>
      <c r="H59" s="72"/>
      <c r="I59" s="72"/>
    </row>
    <row r="60" spans="1:9" x14ac:dyDescent="0.35">
      <c r="A60" s="79">
        <v>38</v>
      </c>
      <c r="B60" s="72" t="s">
        <v>140</v>
      </c>
      <c r="C60" s="72"/>
      <c r="D60" s="72"/>
      <c r="E60" s="72"/>
      <c r="F60" s="72"/>
      <c r="G60" s="72"/>
      <c r="H60" s="72"/>
      <c r="I60" s="72"/>
    </row>
    <row r="61" spans="1:9" x14ac:dyDescent="0.35">
      <c r="A61" s="79">
        <v>39</v>
      </c>
      <c r="B61" s="72" t="s">
        <v>139</v>
      </c>
      <c r="C61" s="72"/>
      <c r="D61" s="72"/>
      <c r="E61" s="72"/>
      <c r="F61" s="72"/>
      <c r="G61" s="72"/>
      <c r="H61" s="72"/>
      <c r="I61" s="72"/>
    </row>
    <row r="62" spans="1:9" x14ac:dyDescent="0.35">
      <c r="A62" s="79">
        <v>40</v>
      </c>
      <c r="B62" s="72" t="s">
        <v>138</v>
      </c>
      <c r="C62" s="72"/>
      <c r="D62" s="72"/>
      <c r="E62" s="72"/>
      <c r="F62" s="72"/>
      <c r="G62" s="72"/>
      <c r="H62" s="72"/>
      <c r="I62" s="72"/>
    </row>
    <row r="63" spans="1:9" x14ac:dyDescent="0.35">
      <c r="A63" s="79">
        <v>41</v>
      </c>
      <c r="B63" s="72" t="s">
        <v>137</v>
      </c>
      <c r="C63" s="72"/>
      <c r="D63" s="72"/>
      <c r="E63" s="72"/>
      <c r="F63" s="72"/>
      <c r="G63" s="72"/>
      <c r="H63" s="72"/>
      <c r="I63" s="72"/>
    </row>
    <row r="65" customFormat="1" x14ac:dyDescent="0.35"/>
    <row r="66" customFormat="1" x14ac:dyDescent="0.35"/>
    <row r="67" customFormat="1" x14ac:dyDescent="0.35"/>
    <row r="68" customFormat="1" x14ac:dyDescent="0.3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94B5-F26F-4431-8487-2B6F92455D5E}">
  <dimension ref="A1:O2"/>
  <sheetViews>
    <sheetView workbookViewId="0">
      <selection activeCell="A2" sqref="A2"/>
    </sheetView>
  </sheetViews>
  <sheetFormatPr defaultRowHeight="14.5" x14ac:dyDescent="0.35"/>
  <cols>
    <col min="1" max="1" width="10.453125" bestFit="1" customWidth="1"/>
    <col min="2" max="2" width="11.81640625" bestFit="1" customWidth="1"/>
    <col min="3" max="3" width="9.7265625" bestFit="1" customWidth="1"/>
    <col min="4" max="4" width="14.6328125" bestFit="1" customWidth="1"/>
    <col min="5" max="5" width="17.54296875" bestFit="1" customWidth="1"/>
    <col min="6" max="6" width="15.6328125" bestFit="1" customWidth="1"/>
    <col min="7" max="7" width="16.08984375" bestFit="1" customWidth="1"/>
    <col min="8" max="8" width="13.1796875" bestFit="1" customWidth="1"/>
    <col min="9" max="9" width="15.453125" bestFit="1" customWidth="1"/>
    <col min="10" max="10" width="6.6328125" bestFit="1" customWidth="1"/>
    <col min="11" max="11" width="3.6328125" bestFit="1" customWidth="1"/>
    <col min="12" max="12" width="8.1796875" bestFit="1" customWidth="1"/>
    <col min="13" max="13" width="11.7265625" bestFit="1" customWidth="1"/>
    <col min="14" max="14" width="10.453125" bestFit="1" customWidth="1"/>
    <col min="15" max="15" width="8.54296875" bestFit="1" customWidth="1"/>
  </cols>
  <sheetData>
    <row r="1" spans="1:15" x14ac:dyDescent="0.35">
      <c r="A1" t="s">
        <v>58</v>
      </c>
      <c r="B1" t="s">
        <v>2</v>
      </c>
      <c r="C1" t="s">
        <v>54</v>
      </c>
      <c r="D1" t="s">
        <v>49</v>
      </c>
      <c r="E1" t="s">
        <v>19</v>
      </c>
      <c r="F1" t="s">
        <v>20</v>
      </c>
      <c r="G1" t="s">
        <v>21</v>
      </c>
      <c r="H1" t="s">
        <v>12</v>
      </c>
      <c r="I1" t="s">
        <v>9</v>
      </c>
      <c r="J1" t="s">
        <v>10</v>
      </c>
      <c r="K1" t="s">
        <v>6</v>
      </c>
      <c r="L1" t="s">
        <v>11</v>
      </c>
      <c r="M1" t="s">
        <v>22</v>
      </c>
      <c r="N1" t="s">
        <v>23</v>
      </c>
      <c r="O1" t="s">
        <v>5</v>
      </c>
    </row>
    <row r="2" spans="1:15" x14ac:dyDescent="0.35">
      <c r="A2" s="70" t="s">
        <v>13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3A2F-BE3F-459A-BCDB-F2FC4A7F38B9}">
  <dimension ref="A1:N2"/>
  <sheetViews>
    <sheetView workbookViewId="0">
      <selection activeCell="C17" sqref="C17"/>
    </sheetView>
  </sheetViews>
  <sheetFormatPr defaultRowHeight="14.5" x14ac:dyDescent="0.35"/>
  <cols>
    <col min="1" max="1" width="10.453125" bestFit="1" customWidth="1"/>
    <col min="2" max="2" width="36" bestFit="1" customWidth="1"/>
    <col min="3" max="3" width="11.81640625" bestFit="1" customWidth="1"/>
    <col min="4" max="4" width="9.7265625" bestFit="1" customWidth="1"/>
    <col min="5" max="5" width="14.6328125" bestFit="1" customWidth="1"/>
    <col min="6" max="6" width="15.6328125" bestFit="1" customWidth="1"/>
    <col min="7" max="7" width="16.08984375" bestFit="1" customWidth="1"/>
    <col min="8" max="8" width="13.1796875" bestFit="1" customWidth="1"/>
    <col min="9" max="9" width="15.453125" bestFit="1" customWidth="1"/>
    <col min="10" max="10" width="6.6328125" bestFit="1" customWidth="1"/>
    <col min="11" max="11" width="3.6328125" bestFit="1" customWidth="1"/>
    <col min="12" max="12" width="8.1796875" bestFit="1" customWidth="1"/>
    <col min="13" max="13" width="11.7265625" bestFit="1" customWidth="1"/>
    <col min="14" max="14" width="8.54296875" bestFit="1" customWidth="1"/>
  </cols>
  <sheetData>
    <row r="1" spans="1:14" x14ac:dyDescent="0.35">
      <c r="A1" t="s">
        <v>58</v>
      </c>
      <c r="B1" t="s">
        <v>83</v>
      </c>
      <c r="C1" t="s">
        <v>2</v>
      </c>
      <c r="D1" t="s">
        <v>54</v>
      </c>
      <c r="E1" t="s">
        <v>49</v>
      </c>
      <c r="F1" t="s">
        <v>20</v>
      </c>
      <c r="G1" t="s">
        <v>21</v>
      </c>
      <c r="H1" t="s">
        <v>12</v>
      </c>
      <c r="I1" t="s">
        <v>9</v>
      </c>
      <c r="J1" t="s">
        <v>10</v>
      </c>
      <c r="K1" t="s">
        <v>6</v>
      </c>
      <c r="L1" t="s">
        <v>11</v>
      </c>
      <c r="M1" t="s">
        <v>22</v>
      </c>
      <c r="N1" t="s">
        <v>5</v>
      </c>
    </row>
    <row r="2" spans="1:14" x14ac:dyDescent="0.35">
      <c r="A2" s="70" t="s">
        <v>13</v>
      </c>
      <c r="B2" s="69" t="s">
        <v>114</v>
      </c>
    </row>
  </sheetData>
  <hyperlinks>
    <hyperlink ref="B2" r:id="rId1" xr:uid="{42391437-B3CC-4945-8804-888E3F1254CF}"/>
  </hyperlinks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70BE-D662-46B3-9A02-D3F007E1F750}">
  <dimension ref="A1:N2"/>
  <sheetViews>
    <sheetView workbookViewId="0">
      <selection activeCell="B2" sqref="B2"/>
    </sheetView>
  </sheetViews>
  <sheetFormatPr defaultRowHeight="14.5" x14ac:dyDescent="0.35"/>
  <cols>
    <col min="1" max="1" width="10.453125" bestFit="1" customWidth="1"/>
    <col min="2" max="2" width="36.1796875" bestFit="1" customWidth="1"/>
    <col min="3" max="3" width="11.81640625" bestFit="1" customWidth="1"/>
    <col min="4" max="4" width="9.7265625" bestFit="1" customWidth="1"/>
    <col min="5" max="5" width="14.6328125" bestFit="1" customWidth="1"/>
    <col min="6" max="6" width="15.6328125" bestFit="1" customWidth="1"/>
    <col min="7" max="7" width="16.08984375" bestFit="1" customWidth="1"/>
    <col min="8" max="8" width="13.1796875" bestFit="1" customWidth="1"/>
    <col min="9" max="9" width="15.453125" bestFit="1" customWidth="1"/>
    <col min="10" max="10" width="6.6328125" bestFit="1" customWidth="1"/>
    <col min="11" max="11" width="3.6328125" bestFit="1" customWidth="1"/>
    <col min="12" max="12" width="8.1796875" bestFit="1" customWidth="1"/>
    <col min="13" max="13" width="11.7265625" bestFit="1" customWidth="1"/>
    <col min="14" max="14" width="8.54296875" bestFit="1" customWidth="1"/>
  </cols>
  <sheetData>
    <row r="1" spans="1:14" x14ac:dyDescent="0.35">
      <c r="A1" t="s">
        <v>58</v>
      </c>
      <c r="B1" t="s">
        <v>83</v>
      </c>
      <c r="C1" t="s">
        <v>2</v>
      </c>
      <c r="D1" t="s">
        <v>54</v>
      </c>
      <c r="E1" t="s">
        <v>49</v>
      </c>
      <c r="F1" t="s">
        <v>20</v>
      </c>
      <c r="G1" t="s">
        <v>21</v>
      </c>
      <c r="H1" t="s">
        <v>12</v>
      </c>
      <c r="I1" t="s">
        <v>9</v>
      </c>
      <c r="J1" t="s">
        <v>10</v>
      </c>
      <c r="K1" t="s">
        <v>6</v>
      </c>
      <c r="L1" t="s">
        <v>11</v>
      </c>
      <c r="M1" t="s">
        <v>22</v>
      </c>
      <c r="N1" t="s">
        <v>5</v>
      </c>
    </row>
    <row r="2" spans="1:14" x14ac:dyDescent="0.35">
      <c r="A2" s="70" t="s">
        <v>13</v>
      </c>
      <c r="B2" s="69" t="s">
        <v>113</v>
      </c>
    </row>
  </sheetData>
  <hyperlinks>
    <hyperlink ref="B2" r:id="rId1" xr:uid="{1C7AD737-1B14-430C-AC74-4B06A765CC49}"/>
  </hyperlinks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A701-794C-45BB-AD5A-19990470A0F9}">
  <dimension ref="A1:L1"/>
  <sheetViews>
    <sheetView workbookViewId="0">
      <selection sqref="A1:L1"/>
    </sheetView>
  </sheetViews>
  <sheetFormatPr defaultRowHeight="14.5" x14ac:dyDescent="0.35"/>
  <cols>
    <col min="1" max="1" width="12.26953125" bestFit="1" customWidth="1"/>
    <col min="2" max="2" width="20.36328125" bestFit="1" customWidth="1"/>
    <col min="3" max="3" width="9.7265625" bestFit="1" customWidth="1"/>
    <col min="4" max="4" width="20.54296875" bestFit="1" customWidth="1"/>
    <col min="5" max="5" width="17.1796875" bestFit="1" customWidth="1"/>
    <col min="6" max="6" width="9.1796875" bestFit="1" customWidth="1"/>
    <col min="7" max="7" width="15.453125" bestFit="1" customWidth="1"/>
    <col min="8" max="8" width="10.7265625" bestFit="1" customWidth="1"/>
    <col min="9" max="9" width="11.81640625" bestFit="1" customWidth="1"/>
    <col min="10" max="10" width="9.81640625" bestFit="1" customWidth="1"/>
    <col min="11" max="11" width="9.453125" bestFit="1" customWidth="1"/>
    <col min="12" max="12" width="13.08984375" bestFit="1" customWidth="1"/>
  </cols>
  <sheetData>
    <row r="1" spans="1:12" x14ac:dyDescent="0.35">
      <c r="A1" t="s">
        <v>61</v>
      </c>
      <c r="B1" t="s">
        <v>62</v>
      </c>
      <c r="C1" t="s">
        <v>54</v>
      </c>
      <c r="D1" t="s">
        <v>63</v>
      </c>
      <c r="E1" t="s">
        <v>35</v>
      </c>
      <c r="F1" t="s">
        <v>64</v>
      </c>
      <c r="G1" t="s">
        <v>33</v>
      </c>
      <c r="H1" t="s">
        <v>34</v>
      </c>
      <c r="I1" t="s">
        <v>2</v>
      </c>
      <c r="J1" t="s">
        <v>3</v>
      </c>
      <c r="K1" t="s">
        <v>4</v>
      </c>
      <c r="L1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8C9C-89BC-47BD-AB32-E85D403DB30B}">
  <dimension ref="A1:Q1"/>
  <sheetViews>
    <sheetView workbookViewId="0">
      <selection sqref="A1:Q1"/>
    </sheetView>
  </sheetViews>
  <sheetFormatPr defaultRowHeight="14.5" x14ac:dyDescent="0.35"/>
  <cols>
    <col min="1" max="1" width="9.7265625" bestFit="1" customWidth="1"/>
    <col min="2" max="2" width="9.81640625" bestFit="1" customWidth="1"/>
    <col min="3" max="3" width="9.453125" bestFit="1" customWidth="1"/>
    <col min="4" max="4" width="10.7265625" bestFit="1" customWidth="1"/>
    <col min="5" max="5" width="15.453125" bestFit="1" customWidth="1"/>
    <col min="6" max="6" width="20.54296875" bestFit="1" customWidth="1"/>
    <col min="7" max="7" width="17.1796875" bestFit="1" customWidth="1"/>
    <col min="8" max="8" width="13.08984375" bestFit="1" customWidth="1"/>
    <col min="9" max="9" width="14.26953125" bestFit="1" customWidth="1"/>
    <col min="10" max="10" width="11.81640625" bestFit="1" customWidth="1"/>
    <col min="11" max="11" width="9.26953125" bestFit="1" customWidth="1"/>
    <col min="12" max="12" width="8.453125" bestFit="1" customWidth="1"/>
    <col min="13" max="13" width="9.1796875" bestFit="1" customWidth="1"/>
    <col min="14" max="14" width="12.26953125" bestFit="1" customWidth="1"/>
    <col min="15" max="15" width="20.36328125" bestFit="1" customWidth="1"/>
    <col min="16" max="16" width="3.6328125" bestFit="1" customWidth="1"/>
    <col min="17" max="17" width="7.1796875" bestFit="1" customWidth="1"/>
  </cols>
  <sheetData>
    <row r="1" spans="1:17" x14ac:dyDescent="0.35">
      <c r="A1" t="s">
        <v>54</v>
      </c>
      <c r="B1" t="s">
        <v>3</v>
      </c>
      <c r="C1" t="s">
        <v>4</v>
      </c>
      <c r="D1" t="s">
        <v>34</v>
      </c>
      <c r="E1" t="s">
        <v>33</v>
      </c>
      <c r="F1" t="s">
        <v>63</v>
      </c>
      <c r="G1" t="s">
        <v>35</v>
      </c>
      <c r="H1" t="s">
        <v>36</v>
      </c>
      <c r="I1" t="s">
        <v>31</v>
      </c>
      <c r="J1" t="s">
        <v>2</v>
      </c>
      <c r="K1" t="s">
        <v>67</v>
      </c>
      <c r="L1" t="s">
        <v>68</v>
      </c>
      <c r="M1" t="s">
        <v>64</v>
      </c>
      <c r="N1" t="s">
        <v>61</v>
      </c>
      <c r="O1" t="s">
        <v>62</v>
      </c>
      <c r="P1" t="s">
        <v>6</v>
      </c>
      <c r="Q1" t="s">
        <v>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8452-BF64-43FE-B9FB-2BAEA05D9D7B}">
  <dimension ref="A1:L1"/>
  <sheetViews>
    <sheetView workbookViewId="0">
      <selection activeCell="H1" sqref="H1"/>
    </sheetView>
  </sheetViews>
  <sheetFormatPr defaultRowHeight="14.5" x14ac:dyDescent="0.35"/>
  <cols>
    <col min="1" max="1" width="10.6328125" bestFit="1" customWidth="1"/>
    <col min="2" max="2" width="13.54296875" bestFit="1" customWidth="1"/>
    <col min="3" max="3" width="13.08984375" bestFit="1" customWidth="1"/>
    <col min="4" max="4" width="16.26953125" bestFit="1" customWidth="1"/>
    <col min="5" max="5" width="17.90625" bestFit="1" customWidth="1"/>
    <col min="6" max="6" width="10.90625" bestFit="1" customWidth="1"/>
    <col min="7" max="7" width="16.1796875" bestFit="1" customWidth="1"/>
    <col min="8" max="8" width="16.1796875" customWidth="1"/>
    <col min="9" max="9" width="9.81640625" bestFit="1" customWidth="1"/>
    <col min="10" max="10" width="9.453125" bestFit="1" customWidth="1"/>
    <col min="11" max="11" width="11.81640625" bestFit="1" customWidth="1"/>
    <col min="12" max="12" width="15.90625" bestFit="1" customWidth="1"/>
  </cols>
  <sheetData>
    <row r="1" spans="1:12" x14ac:dyDescent="0.35">
      <c r="A1" t="s">
        <v>40</v>
      </c>
      <c r="B1" t="s">
        <v>41</v>
      </c>
      <c r="C1" t="s">
        <v>71</v>
      </c>
      <c r="D1" t="s">
        <v>42</v>
      </c>
      <c r="E1" t="s">
        <v>43</v>
      </c>
      <c r="F1" t="s">
        <v>45</v>
      </c>
      <c r="G1" t="s">
        <v>44</v>
      </c>
      <c r="H1" t="s">
        <v>214</v>
      </c>
      <c r="I1" t="s">
        <v>3</v>
      </c>
      <c r="J1" t="s">
        <v>4</v>
      </c>
      <c r="K1" t="s">
        <v>2</v>
      </c>
      <c r="L1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bf6025-a0ee-4673-8142-c3d5e36f2e69">
      <Terms xmlns="http://schemas.microsoft.com/office/infopath/2007/PartnerControls"/>
    </lcf76f155ced4ddcb4097134ff3c332f>
    <TaxCatchAll xmlns="03fdb5ea-26fc-4d01-8640-8b4f6be1f5c8" xsi:nil="true"/>
  </documentManagement>
</p:properties>
</file>

<file path=customXml/item3.xml>��< ? x m l   v e r s i o n = " 1 . 0 "   e n c o d i n g = " u t f - 1 6 " ? > < D a t a M a s h u p   s q m i d = " 8 1 d 2 a b 3 1 - e 2 6 f - 4 8 4 0 - a 1 e e - f 2 8 7 5 3 2 0 7 3 6 3 "   x m l n s = " h t t p : / / s c h e m a s . m i c r o s o f t . c o m / D a t a M a s h u p " > A A A A A B U D A A B Q S w M E F A A C A A g A W W B n V j 6 K 6 3 u l A A A A 9 g A A A B I A H A B D b 2 5 m a W c v U G F j a 2 F n Z S 5 4 b W w g o h g A K K A U A A A A A A A A A A A A A A A A A A A A A A A A A A A A h Y 9 N C s I w G E S v U r J v / o o g 5 W s K u n B j Q R D E b Y i x D b a p N K n p 3 V x 4 J K 9 g R a v u X M 6 b t 5 i 5 X 2 + Q D 0 0 d X X T n T G s z x D B F k b a q P R h b Z q j 3 x 3 i O c g E b q U 6 y 1 N E o W 5 c O 7 p C h y v t z S k g I A Y c E t 1 1 J O K W M 7 I v 1 V l W 6 k e g j m / 9 y b K z z 0 i q N B O x e Y w T H j H E 8 4 w m m Q C Y I h b F f g Y 9 7 n + 0 P h G V f + 7 7 T Q t t 4 t Q A y R S D v D + I B U E s D B B Q A A g A I A F l g Z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Y G d W K I p H u A 4 A A A A R A A A A E w A c A E Z v c m 1 1 b G F z L 1 N l Y 3 R p b 2 4 x L m 0 g o h g A K K A U A A A A A A A A A A A A A A A A A A A A A A A A A A A A K 0 5 N L s n M z 1 M I h t C G 1 g B Q S w E C L Q A U A A I A C A B Z Y G d W P o r r e 6 U A A A D 2 A A A A E g A A A A A A A A A A A A A A A A A A A A A A Q 2 9 u Z m l n L 1 B h Y 2 t h Z 2 U u e G 1 s U E s B A i 0 A F A A C A A g A W W B n V g / K 6 a u k A A A A 6 Q A A A B M A A A A A A A A A A A A A A A A A 8 Q A A A F t D b 2 5 0 Z W 5 0 X 1 R 5 c G V z X S 5 4 b W x Q S w E C L Q A U A A I A C A B Z Y G d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Q 6 W R m 2 u b k 2 9 6 Y m 4 R M k N J A A A A A A C A A A A A A A Q Z g A A A A E A A C A A A A B D O z d m i / R z 1 7 N E x Q i b Y L 5 I B e b w 6 7 I k F e + Y z f l 3 e s v M U A A A A A A O g A A A A A I A A C A A A A D o b x n B U m c M 6 c A u O R O J d x A 4 J f 3 L q P q P n x t I n n l q 6 3 o w / 1 A A A A C a 0 L g D a t v h j T a G w S z w B / L z V y F D 5 M 6 v r S l f E 5 B b V x J U Y H p 0 N H Y X h L J V Q 4 q n 8 p s 9 c 0 k v Y s o 9 z 9 4 / 2 + 3 P K c P U y N t K e Q k q y a E a o Q n o Q 6 1 a M L Z R x k A A A A C J v x y Y b 1 C x y P d w Q m l q Z J V L M L U j h J 1 / k N p 5 W e t w F x d P w V 0 7 J J E Z 2 N L s L 2 2 2 q J + T N l T x E m 3 / r B E 5 X l n a r z a G K c J r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808E3744712D43ABC7E99BE9FF4D68" ma:contentTypeVersion="16" ma:contentTypeDescription="Create a new document." ma:contentTypeScope="" ma:versionID="3f5ecc2f2b7f5afaf3df1b352f0a6325">
  <xsd:schema xmlns:xsd="http://www.w3.org/2001/XMLSchema" xmlns:xs="http://www.w3.org/2001/XMLSchema" xmlns:p="http://schemas.microsoft.com/office/2006/metadata/properties" xmlns:ns2="f9bf6025-a0ee-4673-8142-c3d5e36f2e69" xmlns:ns3="03fdb5ea-26fc-4d01-8640-8b4f6be1f5c8" targetNamespace="http://schemas.microsoft.com/office/2006/metadata/properties" ma:root="true" ma:fieldsID="a248202edfc53025752e64c3f5fd14bb" ns2:_="" ns3:_="">
    <xsd:import namespace="f9bf6025-a0ee-4673-8142-c3d5e36f2e69"/>
    <xsd:import namespace="03fdb5ea-26fc-4d01-8640-8b4f6be1f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f6025-a0ee-4673-8142-c3d5e36f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55c49da-4826-42ce-8ffc-cae2826923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db5ea-26fc-4d01-8640-8b4f6be1f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5607405-0f5f-4d08-a20e-faa0334b8ef3}" ma:internalName="TaxCatchAll" ma:showField="CatchAllData" ma:web="03fdb5ea-26fc-4d01-8640-8b4f6be1f5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05464-6157-4787-892C-1361DB0BCC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E58F9-AF4E-4C4D-AD8D-D557B9C3DD3E}">
  <ds:schemaRefs>
    <ds:schemaRef ds:uri="http://schemas.microsoft.com/office/2006/metadata/properties"/>
    <ds:schemaRef ds:uri="http://schemas.microsoft.com/office/infopath/2007/PartnerControls"/>
    <ds:schemaRef ds:uri="f9bf6025-a0ee-4673-8142-c3d5e36f2e69"/>
    <ds:schemaRef ds:uri="03fdb5ea-26fc-4d01-8640-8b4f6be1f5c8"/>
  </ds:schemaRefs>
</ds:datastoreItem>
</file>

<file path=customXml/itemProps3.xml><?xml version="1.0" encoding="utf-8"?>
<ds:datastoreItem xmlns:ds="http://schemas.openxmlformats.org/officeDocument/2006/customXml" ds:itemID="{53C6BCDC-664B-4870-8624-FC888DA93AF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C48B1FD-97BD-41B1-ACA0-F3771010D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f6025-a0ee-4673-8142-c3d5e36f2e69"/>
    <ds:schemaRef ds:uri="03fdb5ea-26fc-4d01-8640-8b4f6be1f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Instructions</vt:lpstr>
      <vt:lpstr>DASHBOARD</vt:lpstr>
      <vt:lpstr>Report matrix</vt:lpstr>
      <vt:lpstr>Active members</vt:lpstr>
      <vt:lpstr>New last month </vt:lpstr>
      <vt:lpstr>New this month</vt:lpstr>
      <vt:lpstr>Renewals</vt:lpstr>
      <vt:lpstr>All subscriptions</vt:lpstr>
      <vt:lpstr>All transactions</vt:lpstr>
      <vt:lpstr>Transactions last week</vt:lpstr>
      <vt:lpstr>Transactions this week</vt:lpstr>
      <vt:lpstr>Transactions last month</vt:lpstr>
      <vt:lpstr>Transactions this month</vt:lpstr>
      <vt:lpstr>Event tickets</vt:lpstr>
      <vt:lpstr>Cancelled</vt:lpstr>
      <vt:lpstr>Attributes</vt:lpstr>
      <vt:lpstr>Applications</vt:lpstr>
      <vt:lpstr>Applications last month</vt:lpstr>
      <vt:lpstr>Applications this month</vt:lpstr>
      <vt:lpstr>Member check in activity</vt:lpstr>
      <vt:lpstr>Sales orders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Tuba Gursoy</dc:creator>
  <cp:lastModifiedBy>Tuba Gursoy</cp:lastModifiedBy>
  <dcterms:created xsi:type="dcterms:W3CDTF">2021-10-15T13:30:20Z</dcterms:created>
  <dcterms:modified xsi:type="dcterms:W3CDTF">2023-03-08T16:47:11Z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0x01010066808E3744712D43ABC7E99BE9FF4D68</vt:lpwstr>
  </property>
</Properties>
</file>